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curtis_bovell_ontario_ca/Documents/Documents/Project for economic survey - Forecasting Unit/"/>
    </mc:Choice>
  </mc:AlternateContent>
  <xr:revisionPtr revIDLastSave="427" documentId="8_{306ED0BF-6137-454E-9977-65818CA9862D}" xr6:coauthVersionLast="47" xr6:coauthVersionMax="47" xr10:uidLastSave="{2DB018CA-D23C-461E-AE2D-A97B743FBFD4}"/>
  <bookViews>
    <workbookView xWindow="-120" yWindow="-120" windowWidth="20730" windowHeight="11160" activeTab="4" xr2:uid="{376DC417-0310-417C-A07C-122063DCAC7F}"/>
  </bookViews>
  <sheets>
    <sheet name="Summary" sheetId="2" r:id="rId1"/>
    <sheet name="Econ Update Dashboard " sheetId="9" r:id="rId2"/>
    <sheet name="Tracking" sheetId="13" r:id="rId3"/>
    <sheet name="Main Survey" sheetId="1" r:id="rId4"/>
    <sheet name="Other Survey" sheetId="3" r:id="rId5"/>
    <sheet name="OSURGDP 1" sheetId="15" r:id="rId6"/>
    <sheet name=" Private-Sector Forecast Tables" sheetId="14" r:id="rId7"/>
    <sheet name="Real Nom growth" sheetId="5" r:id="rId8"/>
    <sheet name="Private Sector and Revenue Deck" sheetId="6" r:id="rId9"/>
    <sheet name="Key Revenue Drivers" sheetId="11" r:id="rId10"/>
    <sheet name="Graphs" sheetId="4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DLX1.CAN" localSheetId="2">#REF!</definedName>
    <definedName name="_DLX1.CAN">#REF!</definedName>
    <definedName name="_xlnm._FilterDatabase" localSheetId="6" hidden="1">' Private-Sector Forecast Tables'!#REF!</definedName>
    <definedName name="_xlnm._FilterDatabase" localSheetId="3" hidden="1">'Main Survey'!$A$80:$AF$93</definedName>
    <definedName name="_xlnm._FilterDatabase" localSheetId="4" hidden="1">'Other Survey'!$A$25:$N$32</definedName>
    <definedName name="Branch">'[1]SCover(2)'!$A$35</definedName>
    <definedName name="Comment">[2]Cover!$D$5</definedName>
    <definedName name="Comments">[3]oc!$J$26</definedName>
    <definedName name="CompQPrint">[2]T1q!$A$1:$AK$59,[2]T1q!$AL$1:$BL$59,[2]T1q!$BM$1:$CM$59,[2]T1q!$CN$1:$DN$59</definedName>
    <definedName name="Contact">[4]oc!$A$40</definedName>
    <definedName name="CurrFinmkt" localSheetId="2">#REF!</definedName>
    <definedName name="CurrFinmkt">#REF!</definedName>
    <definedName name="date">[3]oc!$O$2</definedName>
    <definedName name="Division">[3]oc!$A$1</definedName>
    <definedName name="Forecast">[2]Cover!$A$1</definedName>
    <definedName name="MainDate">[2]Cover!$P$2</definedName>
    <definedName name="OComp_PAFull">[2]T1q!$AL$1:$BL$59,[2]T1q!$BM$1:$CM$59,[2]T1q!$CN$1:$DN$59,[2]T1q!$A$1:$AK$59</definedName>
    <definedName name="OCompQ_PA">[2]T1q!$AL$1:$BL$59,[2]T1q!$BM$1:$CM$59,[2]T1q!$CN$1:$DN$59</definedName>
    <definedName name="PrevFinmkt" localSheetId="2">#REF!</definedName>
    <definedName name="PrevFinmkt">#REF!</definedName>
    <definedName name="PrevFinmkt2" localSheetId="2">#REF!</definedName>
    <definedName name="PrevFinmkt2">#REF!</definedName>
    <definedName name="PrevLMVersion" localSheetId="2">#REF!</definedName>
    <definedName name="PrevLMVersion">#REF!</definedName>
    <definedName name="_xlnm.Print_Area" localSheetId="3">'Main Survey'!$A$1:$AF$164</definedName>
    <definedName name="PrintArea_T5Q">[2]T5q!$A$1:$AK$82,[2]T5q!$AL$1:$BL$82,[2]T5q!$BM$1:$CM$82,[2]T5q!$CN$1:$DN$82</definedName>
    <definedName name="PrintDate">[2]T2q!$AK$59</definedName>
    <definedName name="QLevels">[3]q1!$E$7,[3]q1!$H$1:$H$65536,[3]q1!$J$1:$J$65536,[3]q1!$L$1:$L$65536,[3]q1!$N$1:$N$65536,[3]q1!$P$1:$P$65536,[3]q1!$R$1:$R$65536,[3]q1!$T$1:$T$65536,[3]q1!$V$1:$V$65536,[3]q1!$X$1:$X$65536,[3]q1!$Z$1:$Z$65536,[3]q1!$AB$1:$AB$65536,[3]q1!$AD$1:$AD$65536,[3]q1!$AF$1:$AF$65536,[3]q1!$AH$1:$AH$65536,[3]q1!$AJ$1:$AJ$65536,[3]q1!$AS$1:$AS$65536,[3]q1!$AU$1:$AU$65536,[3]q1!$AW$1:$AW$65536,[3]q1!$AY$1:$AY$65536,[3]q1!$BA$1:$BA$65536,[3]q1!$BC$1:$BC$65536,[3]q1!$BE$1:$BE$65536,[3]q1!$BG$1:$BG$65536,[3]q1!$BI$1:$BI$65536,[3]q1!$BK$1:$BK$65536</definedName>
    <definedName name="QlyPrintArea4">[2]T3q!$A$1:$AK$59,[2]T3q!$AL$1:$BL$59,[2]T3q!$BM$1:$CM$59,[2]T3q!$CN$1:$DN$59</definedName>
    <definedName name="QlyPrintAreas1">[2]T2q!$A$1:$AK$59,[2]T2q!$AL$1:$BL$59,[2]T2q!$BM$1:$CM$59,[2]T2q!$CN$1:$DN$59</definedName>
    <definedName name="QlyPrintAreas2">[2]T4q!$A$1:$AK$80,[2]T4q!$AL$1:$BL$80,[2]T4q!$BM$1:$CM$80,[2]T4q!$CN$1:$DN$80</definedName>
    <definedName name="QTime">[3]oc!$O$1</definedName>
    <definedName name="Scenario">[3]oc!$C$25</definedName>
    <definedName name="sss" localSheetId="2">#REF!</definedName>
    <definedName name="sss">#REF!</definedName>
    <definedName name="Status" localSheetId="2">#REF!</definedName>
    <definedName name="Status">#REF!</definedName>
    <definedName name="T6q_PAno9495">[2]T6q!$AL$1:$BL$94,[2]T6q!$BM$1:$CM$94,[2]T6q!$CN$1:$DN$94,[2]T6q!$A$1:$D$1,[2]T6q!$B$1</definedName>
    <definedName name="TableC1a_Note" localSheetId="2">#REF!</definedName>
    <definedName name="TableC1a_Note">#REF!</definedName>
    <definedName name="TableC1Q_Note" localSheetId="2">#REF!</definedName>
    <definedName name="TableC1Q_Note">#REF!</definedName>
    <definedName name="Version" localSheetId="2">#REF!</definedName>
    <definedName name="Ver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9" i="15" l="1"/>
  <c r="AF39" i="15"/>
  <c r="AI39" i="15" s="1"/>
  <c r="AB39" i="15"/>
  <c r="AA39" i="15"/>
  <c r="AD39" i="15" s="1"/>
  <c r="W39" i="15"/>
  <c r="V39" i="15"/>
  <c r="Y39" i="15" s="1"/>
  <c r="R39" i="15"/>
  <c r="Q39" i="15"/>
  <c r="T39" i="15" s="1"/>
  <c r="AG37" i="15"/>
  <c r="AF37" i="15"/>
  <c r="AI37" i="15" s="1"/>
  <c r="AD37" i="15"/>
  <c r="AB37" i="15"/>
  <c r="AA37" i="15"/>
  <c r="W37" i="15"/>
  <c r="V37" i="15"/>
  <c r="Y37" i="15" s="1"/>
  <c r="R37" i="15"/>
  <c r="Q37" i="15"/>
  <c r="T37" i="15" s="1"/>
  <c r="AH36" i="15"/>
  <c r="AC36" i="15"/>
  <c r="X36" i="15"/>
  <c r="S36" i="15"/>
  <c r="EN35" i="15"/>
  <c r="ET35" i="15" s="1"/>
  <c r="EG35" i="15"/>
  <c r="EM35" i="15" s="1"/>
  <c r="ED35" i="15"/>
  <c r="DZ35" i="15"/>
  <c r="DW35" i="15"/>
  <c r="DV35" i="15"/>
  <c r="DS35" i="15"/>
  <c r="DP35" i="15"/>
  <c r="DO35" i="15"/>
  <c r="DL35" i="15"/>
  <c r="DJ35" i="15"/>
  <c r="DI35" i="15"/>
  <c r="DH35" i="15"/>
  <c r="DG35" i="15"/>
  <c r="DF35" i="15"/>
  <c r="DE35" i="15"/>
  <c r="DB35" i="15"/>
  <c r="DA35" i="15"/>
  <c r="CZ35" i="15"/>
  <c r="CY35" i="15"/>
  <c r="CX35" i="15"/>
  <c r="DD35" i="15" s="1"/>
  <c r="CU35" i="15"/>
  <c r="CT35" i="15"/>
  <c r="CS35" i="15"/>
  <c r="CQ35" i="15"/>
  <c r="CP35" i="15"/>
  <c r="CM35" i="15"/>
  <c r="CL35" i="15"/>
  <c r="CK35" i="15"/>
  <c r="CJ35" i="15"/>
  <c r="CH35" i="15"/>
  <c r="CN35" i="15" s="1"/>
  <c r="CD35" i="15"/>
  <c r="CC35" i="15"/>
  <c r="CB35" i="15"/>
  <c r="CA35" i="15"/>
  <c r="BZ35" i="15"/>
  <c r="BV35" i="15"/>
  <c r="BU35" i="15"/>
  <c r="BT35" i="15"/>
  <c r="BS35" i="15"/>
  <c r="BR35" i="15"/>
  <c r="BO35" i="15"/>
  <c r="BN35" i="15"/>
  <c r="BK35" i="15"/>
  <c r="BJ35" i="15"/>
  <c r="BP35" i="15" s="1"/>
  <c r="BG35" i="15"/>
  <c r="BF35" i="15"/>
  <c r="BD35" i="15"/>
  <c r="BC35" i="15"/>
  <c r="BB35" i="15"/>
  <c r="BH35" i="15" s="1"/>
  <c r="AZ35" i="15"/>
  <c r="AY35" i="15"/>
  <c r="AX35" i="15"/>
  <c r="AV35" i="15"/>
  <c r="AU35" i="15"/>
  <c r="AT35" i="15"/>
  <c r="AH35" i="15"/>
  <c r="AG35" i="15"/>
  <c r="AG36" i="15" s="1"/>
  <c r="AF35" i="15"/>
  <c r="AF36" i="15" s="1"/>
  <c r="AC35" i="15"/>
  <c r="AB35" i="15"/>
  <c r="AB36" i="15" s="1"/>
  <c r="AA35" i="15"/>
  <c r="AA36" i="15" s="1"/>
  <c r="X35" i="15"/>
  <c r="W35" i="15"/>
  <c r="W36" i="15" s="1"/>
  <c r="V35" i="15"/>
  <c r="V36" i="15" s="1"/>
  <c r="S35" i="15"/>
  <c r="R35" i="15"/>
  <c r="R36" i="15" s="1"/>
  <c r="Q35" i="15"/>
  <c r="T35" i="15" s="1"/>
  <c r="T36" i="15" s="1"/>
  <c r="ET33" i="15"/>
  <c r="EM33" i="15"/>
  <c r="EF33" i="15"/>
  <c r="DY33" i="15"/>
  <c r="DR33" i="15"/>
  <c r="DG33" i="15"/>
  <c r="DF33" i="15"/>
  <c r="DE33" i="15"/>
  <c r="DK33" i="15" s="1"/>
  <c r="CZ33" i="15"/>
  <c r="CY33" i="15"/>
  <c r="CX33" i="15"/>
  <c r="ET31" i="15"/>
  <c r="EM31" i="15"/>
  <c r="EF31" i="15"/>
  <c r="DY31" i="15"/>
  <c r="DR31" i="15"/>
  <c r="DG31" i="15"/>
  <c r="DF31" i="15"/>
  <c r="DE31" i="15"/>
  <c r="DK31" i="15" s="1"/>
  <c r="CZ31" i="15"/>
  <c r="CY31" i="15"/>
  <c r="CX31" i="15"/>
  <c r="DD31" i="15" s="1"/>
  <c r="CV31" i="15"/>
  <c r="CM31" i="15"/>
  <c r="CL31" i="15"/>
  <c r="CJ31" i="15"/>
  <c r="CN31" i="15" s="1"/>
  <c r="CF31" i="15"/>
  <c r="BX31" i="15"/>
  <c r="BK31" i="15"/>
  <c r="BJ31" i="15"/>
  <c r="BP31" i="15" s="1"/>
  <c r="BF31" i="15"/>
  <c r="BD31" i="15"/>
  <c r="BC31" i="15"/>
  <c r="BB31" i="15"/>
  <c r="BH31" i="15" s="1"/>
  <c r="AV31" i="15"/>
  <c r="AU31" i="15"/>
  <c r="AT31" i="15"/>
  <c r="AZ31" i="15" s="1"/>
  <c r="AI31" i="15"/>
  <c r="AH31" i="15"/>
  <c r="AG31" i="15"/>
  <c r="AF31" i="15"/>
  <c r="AC31" i="15"/>
  <c r="AB31" i="15"/>
  <c r="AA31" i="15"/>
  <c r="AD31" i="15" s="1"/>
  <c r="Y31" i="15"/>
  <c r="X31" i="15"/>
  <c r="W31" i="15"/>
  <c r="V31" i="15"/>
  <c r="S31" i="15"/>
  <c r="R31" i="15"/>
  <c r="Q31" i="15"/>
  <c r="T31" i="15" s="1"/>
  <c r="ET29" i="15"/>
  <c r="EM29" i="15"/>
  <c r="EF29" i="15"/>
  <c r="DY29" i="15"/>
  <c r="DR29" i="15"/>
  <c r="DG29" i="15"/>
  <c r="DF29" i="15"/>
  <c r="DE29" i="15"/>
  <c r="DK29" i="15" s="1"/>
  <c r="DD29" i="15"/>
  <c r="CZ29" i="15"/>
  <c r="CY29" i="15"/>
  <c r="CX29" i="15"/>
  <c r="CV29" i="15"/>
  <c r="CM29" i="15"/>
  <c r="CL29" i="15"/>
  <c r="CJ29" i="15"/>
  <c r="CN29" i="15" s="1"/>
  <c r="CF29" i="15"/>
  <c r="BX29" i="15"/>
  <c r="BK29" i="15"/>
  <c r="BJ29" i="15"/>
  <c r="BP29" i="15" s="1"/>
  <c r="BF29" i="15"/>
  <c r="BD29" i="15"/>
  <c r="BC29" i="15"/>
  <c r="BB29" i="15"/>
  <c r="BH29" i="15" s="1"/>
  <c r="AX29" i="15"/>
  <c r="AV29" i="15"/>
  <c r="AU29" i="15"/>
  <c r="AT29" i="15"/>
  <c r="AZ29" i="15" s="1"/>
  <c r="AH29" i="15"/>
  <c r="AG29" i="15"/>
  <c r="AF29" i="15"/>
  <c r="AI29" i="15" s="1"/>
  <c r="AC29" i="15"/>
  <c r="AB29" i="15"/>
  <c r="AA29" i="15"/>
  <c r="AD29" i="15" s="1"/>
  <c r="X29" i="15"/>
  <c r="W29" i="15"/>
  <c r="V29" i="15"/>
  <c r="Y29" i="15" s="1"/>
  <c r="S29" i="15"/>
  <c r="R29" i="15"/>
  <c r="Q29" i="15"/>
  <c r="T29" i="15" s="1"/>
  <c r="ET28" i="15"/>
  <c r="EM28" i="15"/>
  <c r="EF28" i="15"/>
  <c r="DY28" i="15"/>
  <c r="DR28" i="15"/>
  <c r="DK28" i="15"/>
  <c r="DG28" i="15"/>
  <c r="DF28" i="15"/>
  <c r="DE28" i="15"/>
  <c r="CZ28" i="15"/>
  <c r="CY28" i="15"/>
  <c r="CX28" i="15"/>
  <c r="DD28" i="15" s="1"/>
  <c r="CV28" i="15"/>
  <c r="CM28" i="15"/>
  <c r="CL28" i="15"/>
  <c r="CJ28" i="15"/>
  <c r="CN28" i="15" s="1"/>
  <c r="CF28" i="15"/>
  <c r="BX28" i="15"/>
  <c r="BK28" i="15"/>
  <c r="BJ28" i="15"/>
  <c r="BP28" i="15" s="1"/>
  <c r="BF28" i="15"/>
  <c r="BD28" i="15"/>
  <c r="BC28" i="15"/>
  <c r="BB28" i="15"/>
  <c r="BH28" i="15" s="1"/>
  <c r="AX28" i="15"/>
  <c r="AV28" i="15"/>
  <c r="AU28" i="15"/>
  <c r="AT28" i="15"/>
  <c r="AZ28" i="15" s="1"/>
  <c r="AH28" i="15"/>
  <c r="AG28" i="15"/>
  <c r="AF28" i="15"/>
  <c r="AI28" i="15" s="1"/>
  <c r="AD28" i="15"/>
  <c r="AC28" i="15"/>
  <c r="AB28" i="15"/>
  <c r="AA28" i="15"/>
  <c r="Y28" i="15"/>
  <c r="X28" i="15"/>
  <c r="W28" i="15"/>
  <c r="V28" i="15"/>
  <c r="T28" i="15"/>
  <c r="S28" i="15"/>
  <c r="R28" i="15"/>
  <c r="Q28" i="15"/>
  <c r="ET26" i="15"/>
  <c r="EM26" i="15"/>
  <c r="EF26" i="15"/>
  <c r="DY26" i="15"/>
  <c r="DR26" i="15"/>
  <c r="DG26" i="15"/>
  <c r="DF26" i="15"/>
  <c r="DE26" i="15"/>
  <c r="DK26" i="15" s="1"/>
  <c r="CZ26" i="15"/>
  <c r="CY26" i="15"/>
  <c r="CX26" i="15"/>
  <c r="DD26" i="15" s="1"/>
  <c r="CV26" i="15"/>
  <c r="CN26" i="15"/>
  <c r="CM26" i="15"/>
  <c r="CL26" i="15"/>
  <c r="CJ26" i="15"/>
  <c r="CF26" i="15"/>
  <c r="BX26" i="15"/>
  <c r="BK26" i="15"/>
  <c r="BJ26" i="15"/>
  <c r="BP26" i="15" s="1"/>
  <c r="BF26" i="15"/>
  <c r="BD26" i="15"/>
  <c r="BC26" i="15"/>
  <c r="BB26" i="15"/>
  <c r="BH26" i="15" s="1"/>
  <c r="AZ26" i="15"/>
  <c r="AX26" i="15"/>
  <c r="AV26" i="15"/>
  <c r="AU26" i="15"/>
  <c r="AT26" i="15"/>
  <c r="AH26" i="15"/>
  <c r="AG26" i="15"/>
  <c r="AF26" i="15"/>
  <c r="AI26" i="15" s="1"/>
  <c r="AD26" i="15"/>
  <c r="AC26" i="15"/>
  <c r="AB26" i="15"/>
  <c r="AA26" i="15"/>
  <c r="X26" i="15"/>
  <c r="W26" i="15"/>
  <c r="V26" i="15"/>
  <c r="Y26" i="15" s="1"/>
  <c r="T26" i="15"/>
  <c r="S26" i="15"/>
  <c r="R26" i="15"/>
  <c r="Q26" i="15"/>
  <c r="ET25" i="15"/>
  <c r="EM25" i="15"/>
  <c r="EF25" i="15"/>
  <c r="DY25" i="15"/>
  <c r="DR25" i="15"/>
  <c r="DK25" i="15"/>
  <c r="DG25" i="15"/>
  <c r="DF25" i="15"/>
  <c r="DE25" i="15"/>
  <c r="CZ25" i="15"/>
  <c r="CY25" i="15"/>
  <c r="CX25" i="15"/>
  <c r="DD25" i="15" s="1"/>
  <c r="CV25" i="15"/>
  <c r="CN25" i="15"/>
  <c r="CM25" i="15"/>
  <c r="CL25" i="15"/>
  <c r="CJ25" i="15"/>
  <c r="CF25" i="15"/>
  <c r="BX25" i="15"/>
  <c r="BK25" i="15"/>
  <c r="BJ25" i="15"/>
  <c r="BP25" i="15" s="1"/>
  <c r="BF25" i="15"/>
  <c r="BD25" i="15"/>
  <c r="BC25" i="15"/>
  <c r="BB25" i="15"/>
  <c r="BH25" i="15" s="1"/>
  <c r="AZ25" i="15"/>
  <c r="AX25" i="15"/>
  <c r="AV25" i="15"/>
  <c r="AU25" i="15"/>
  <c r="AT25" i="15"/>
  <c r="AG25" i="15"/>
  <c r="AF25" i="15"/>
  <c r="AI25" i="15" s="1"/>
  <c r="AD25" i="15"/>
  <c r="AB25" i="15"/>
  <c r="AA25" i="15"/>
  <c r="W25" i="15"/>
  <c r="V25" i="15"/>
  <c r="Y25" i="15" s="1"/>
  <c r="R25" i="15"/>
  <c r="Q25" i="15"/>
  <c r="ET23" i="15"/>
  <c r="EM23" i="15"/>
  <c r="EF23" i="15"/>
  <c r="DY23" i="15"/>
  <c r="DR23" i="15"/>
  <c r="DG23" i="15"/>
  <c r="DF23" i="15"/>
  <c r="DE23" i="15"/>
  <c r="DK23" i="15" s="1"/>
  <c r="DD23" i="15"/>
  <c r="CZ23" i="15"/>
  <c r="CY23" i="15"/>
  <c r="CX23" i="15"/>
  <c r="CV23" i="15"/>
  <c r="CM23" i="15"/>
  <c r="CL23" i="15"/>
  <c r="CJ23" i="15"/>
  <c r="CN23" i="15" s="1"/>
  <c r="CF23" i="15"/>
  <c r="BX23" i="15"/>
  <c r="BK23" i="15"/>
  <c r="BJ23" i="15"/>
  <c r="BP23" i="15" s="1"/>
  <c r="BH23" i="15"/>
  <c r="BF23" i="15"/>
  <c r="BD23" i="15"/>
  <c r="BC23" i="15"/>
  <c r="BB23" i="15"/>
  <c r="AX23" i="15"/>
  <c r="AV23" i="15"/>
  <c r="AU23" i="15"/>
  <c r="AT23" i="15"/>
  <c r="AZ23" i="15" s="1"/>
  <c r="AH23" i="15"/>
  <c r="AG23" i="15"/>
  <c r="AF23" i="15"/>
  <c r="AI23" i="15" s="1"/>
  <c r="AC23" i="15"/>
  <c r="AB23" i="15"/>
  <c r="AA23" i="15"/>
  <c r="AD23" i="15" s="1"/>
  <c r="X23" i="15"/>
  <c r="W23" i="15"/>
  <c r="V23" i="15"/>
  <c r="Y23" i="15" s="1"/>
  <c r="S23" i="15"/>
  <c r="R23" i="15"/>
  <c r="Q23" i="15"/>
  <c r="T23" i="15" s="1"/>
  <c r="ET22" i="15"/>
  <c r="EM22" i="15"/>
  <c r="EF22" i="15"/>
  <c r="DY22" i="15"/>
  <c r="DR22" i="15"/>
  <c r="DG22" i="15"/>
  <c r="DF22" i="15"/>
  <c r="DE22" i="15"/>
  <c r="DK22" i="15" s="1"/>
  <c r="CZ22" i="15"/>
  <c r="CY22" i="15"/>
  <c r="CX22" i="15"/>
  <c r="DD22" i="15" s="1"/>
  <c r="CV22" i="15"/>
  <c r="CM22" i="15"/>
  <c r="CL22" i="15"/>
  <c r="CJ22" i="15"/>
  <c r="CN22" i="15" s="1"/>
  <c r="CF22" i="15"/>
  <c r="BX22" i="15"/>
  <c r="BK22" i="15"/>
  <c r="BJ22" i="15"/>
  <c r="BP22" i="15" s="1"/>
  <c r="BF22" i="15"/>
  <c r="BD22" i="15"/>
  <c r="BC22" i="15"/>
  <c r="BB22" i="15"/>
  <c r="BH22" i="15" s="1"/>
  <c r="AX22" i="15"/>
  <c r="AV22" i="15"/>
  <c r="AU22" i="15"/>
  <c r="AT22" i="15"/>
  <c r="AZ22" i="15" s="1"/>
  <c r="AH22" i="15"/>
  <c r="AG22" i="15"/>
  <c r="AF22" i="15"/>
  <c r="AI22" i="15" s="1"/>
  <c r="AC22" i="15"/>
  <c r="AB22" i="15"/>
  <c r="AA22" i="15"/>
  <c r="AD22" i="15" s="1"/>
  <c r="Y22" i="15"/>
  <c r="X22" i="15"/>
  <c r="W22" i="15"/>
  <c r="V22" i="15"/>
  <c r="S22" i="15"/>
  <c r="R22" i="15"/>
  <c r="Q22" i="15"/>
  <c r="T22" i="15" s="1"/>
  <c r="ET21" i="15"/>
  <c r="EM21" i="15"/>
  <c r="EF21" i="15"/>
  <c r="DY21" i="15"/>
  <c r="DR21" i="15"/>
  <c r="DG21" i="15"/>
  <c r="DF21" i="15"/>
  <c r="DE21" i="15"/>
  <c r="DK21" i="15" s="1"/>
  <c r="DD21" i="15"/>
  <c r="CZ21" i="15"/>
  <c r="CY21" i="15"/>
  <c r="CX21" i="15"/>
  <c r="CV21" i="15"/>
  <c r="CM21" i="15"/>
  <c r="CL21" i="15"/>
  <c r="CJ21" i="15"/>
  <c r="CN21" i="15" s="1"/>
  <c r="CF21" i="15"/>
  <c r="BX21" i="15"/>
  <c r="BK21" i="15"/>
  <c r="BJ21" i="15"/>
  <c r="BP21" i="15" s="1"/>
  <c r="BH21" i="15"/>
  <c r="BF21" i="15"/>
  <c r="BD21" i="15"/>
  <c r="BC21" i="15"/>
  <c r="BB21" i="15"/>
  <c r="AX21" i="15"/>
  <c r="AV21" i="15"/>
  <c r="AU21" i="15"/>
  <c r="AT21" i="15"/>
  <c r="AZ21" i="15" s="1"/>
  <c r="AH21" i="15"/>
  <c r="AG21" i="15"/>
  <c r="AF21" i="15"/>
  <c r="AI21" i="15" s="1"/>
  <c r="AC21" i="15"/>
  <c r="AB21" i="15"/>
  <c r="AA21" i="15"/>
  <c r="AD21" i="15" s="1"/>
  <c r="X21" i="15"/>
  <c r="W21" i="15"/>
  <c r="V21" i="15"/>
  <c r="Y21" i="15" s="1"/>
  <c r="S21" i="15"/>
  <c r="R21" i="15"/>
  <c r="Q21" i="15"/>
  <c r="T21" i="15" s="1"/>
  <c r="ET20" i="15"/>
  <c r="EM20" i="15"/>
  <c r="EF20" i="15"/>
  <c r="DY20" i="15"/>
  <c r="DR20" i="15"/>
  <c r="DG20" i="15"/>
  <c r="DF20" i="15"/>
  <c r="DE20" i="15"/>
  <c r="DK20" i="15" s="1"/>
  <c r="CZ20" i="15"/>
  <c r="CY20" i="15"/>
  <c r="CX20" i="15"/>
  <c r="DD20" i="15" s="1"/>
  <c r="CV20" i="15"/>
  <c r="CM20" i="15"/>
  <c r="CL20" i="15"/>
  <c r="CJ20" i="15"/>
  <c r="CN20" i="15" s="1"/>
  <c r="CF20" i="15"/>
  <c r="BX20" i="15"/>
  <c r="BP20" i="15"/>
  <c r="BK20" i="15"/>
  <c r="BJ20" i="15"/>
  <c r="BH20" i="15"/>
  <c r="BF20" i="15"/>
  <c r="BD20" i="15"/>
  <c r="BC20" i="15"/>
  <c r="BB20" i="15"/>
  <c r="AZ20" i="15"/>
  <c r="AX20" i="15"/>
  <c r="AV20" i="15"/>
  <c r="AU20" i="15"/>
  <c r="AT20" i="15"/>
  <c r="AH20" i="15"/>
  <c r="AG20" i="15"/>
  <c r="AF20" i="15"/>
  <c r="AI20" i="15" s="1"/>
  <c r="AC20" i="15"/>
  <c r="AB20" i="15"/>
  <c r="AA20" i="15"/>
  <c r="AD20" i="15" s="1"/>
  <c r="X20" i="15"/>
  <c r="W20" i="15"/>
  <c r="V20" i="15"/>
  <c r="Y20" i="15" s="1"/>
  <c r="S20" i="15"/>
  <c r="R20" i="15"/>
  <c r="Q20" i="15"/>
  <c r="T20" i="15" s="1"/>
  <c r="CM19" i="15"/>
  <c r="CL19" i="15"/>
  <c r="BK19" i="15"/>
  <c r="BJ19" i="15"/>
  <c r="BF19" i="15"/>
  <c r="BC19" i="15"/>
  <c r="BB19" i="15"/>
  <c r="AX19" i="15"/>
  <c r="AU19" i="15"/>
  <c r="AT19" i="15"/>
  <c r="AG19" i="15"/>
  <c r="AF19" i="15"/>
  <c r="AI19" i="15" s="1"/>
  <c r="AB19" i="15"/>
  <c r="AA19" i="15"/>
  <c r="AD19" i="15" s="1"/>
  <c r="W19" i="15"/>
  <c r="V19" i="15"/>
  <c r="Y19" i="15" s="1"/>
  <c r="R19" i="15"/>
  <c r="Q19" i="15"/>
  <c r="CV17" i="15"/>
  <c r="CM17" i="15"/>
  <c r="CN17" i="15" s="1"/>
  <c r="CF17" i="15"/>
  <c r="BX17" i="15"/>
  <c r="BK17" i="15"/>
  <c r="BJ17" i="15"/>
  <c r="BP17" i="15" s="1"/>
  <c r="BC17" i="15"/>
  <c r="BB17" i="15"/>
  <c r="BH17" i="15" s="1"/>
  <c r="AZ17" i="15"/>
  <c r="AU17" i="15"/>
  <c r="AT17" i="15"/>
  <c r="AI17" i="15"/>
  <c r="AH17" i="15"/>
  <c r="AG17" i="15"/>
  <c r="AF17" i="15"/>
  <c r="AD17" i="15"/>
  <c r="AC17" i="15"/>
  <c r="AB17" i="15"/>
  <c r="AA17" i="15"/>
  <c r="Y17" i="15"/>
  <c r="X17" i="15"/>
  <c r="W17" i="15"/>
  <c r="V17" i="15"/>
  <c r="S17" i="15"/>
  <c r="Q17" i="15"/>
  <c r="ET15" i="15"/>
  <c r="EM15" i="15"/>
  <c r="EF15" i="15"/>
  <c r="DY15" i="15"/>
  <c r="DR15" i="15"/>
  <c r="DG15" i="15"/>
  <c r="DF15" i="15"/>
  <c r="DE15" i="15"/>
  <c r="DK15" i="15" s="1"/>
  <c r="CZ15" i="15"/>
  <c r="CY15" i="15"/>
  <c r="CX15" i="15"/>
  <c r="DD15" i="15" s="1"/>
  <c r="CV15" i="15"/>
  <c r="CM15" i="15"/>
  <c r="CL15" i="15"/>
  <c r="CJ15" i="15"/>
  <c r="CN15" i="15" s="1"/>
  <c r="CF15" i="15"/>
  <c r="BX15" i="15"/>
  <c r="BK15" i="15"/>
  <c r="BJ15" i="15"/>
  <c r="BP15" i="15" s="1"/>
  <c r="BH15" i="15"/>
  <c r="BF15" i="15"/>
  <c r="BD15" i="15"/>
  <c r="BC15" i="15"/>
  <c r="BB15" i="15"/>
  <c r="AZ15" i="15"/>
  <c r="AX15" i="15"/>
  <c r="AV15" i="15"/>
  <c r="AU15" i="15"/>
  <c r="AT15" i="15"/>
  <c r="AH15" i="15"/>
  <c r="AG15" i="15"/>
  <c r="AF15" i="15"/>
  <c r="AI15" i="15" s="1"/>
  <c r="AD15" i="15"/>
  <c r="AC15" i="15"/>
  <c r="AB15" i="15"/>
  <c r="AA15" i="15"/>
  <c r="X15" i="15"/>
  <c r="W15" i="15"/>
  <c r="V15" i="15"/>
  <c r="Y15" i="15" s="1"/>
  <c r="S15" i="15"/>
  <c r="R15" i="15"/>
  <c r="Q15" i="15"/>
  <c r="T15" i="15" s="1"/>
  <c r="ET14" i="15"/>
  <c r="EM14" i="15"/>
  <c r="EF14" i="15"/>
  <c r="DY14" i="15"/>
  <c r="DR14" i="15"/>
  <c r="DK14" i="15"/>
  <c r="DG14" i="15"/>
  <c r="DF14" i="15"/>
  <c r="DE14" i="15"/>
  <c r="DD14" i="15"/>
  <c r="CZ14" i="15"/>
  <c r="CY14" i="15"/>
  <c r="CX14" i="15"/>
  <c r="CV14" i="15"/>
  <c r="CM14" i="15"/>
  <c r="CL14" i="15"/>
  <c r="CJ14" i="15"/>
  <c r="CN14" i="15" s="1"/>
  <c r="CF14" i="15"/>
  <c r="BX14" i="15"/>
  <c r="BK14" i="15"/>
  <c r="BJ14" i="15"/>
  <c r="BP14" i="15" s="1"/>
  <c r="BF14" i="15"/>
  <c r="BD14" i="15"/>
  <c r="BC14" i="15"/>
  <c r="BB14" i="15"/>
  <c r="BH14" i="15" s="1"/>
  <c r="AX14" i="15"/>
  <c r="AV14" i="15"/>
  <c r="AU14" i="15"/>
  <c r="AT14" i="15"/>
  <c r="AZ14" i="15" s="1"/>
  <c r="AG14" i="15"/>
  <c r="AF14" i="15"/>
  <c r="AI14" i="15" s="1"/>
  <c r="AD14" i="15"/>
  <c r="AB14" i="15"/>
  <c r="AA14" i="15"/>
  <c r="W14" i="15"/>
  <c r="V14" i="15"/>
  <c r="Y14" i="15" s="1"/>
  <c r="R14" i="15"/>
  <c r="Q14" i="15"/>
  <c r="ET13" i="15"/>
  <c r="EM13" i="15"/>
  <c r="EF13" i="15"/>
  <c r="DY13" i="15"/>
  <c r="DR13" i="15"/>
  <c r="DK13" i="15"/>
  <c r="DG13" i="15"/>
  <c r="DF13" i="15"/>
  <c r="DE13" i="15"/>
  <c r="CZ13" i="15"/>
  <c r="CY13" i="15"/>
  <c r="CX13" i="15"/>
  <c r="DD13" i="15" s="1"/>
  <c r="CV13" i="15"/>
  <c r="CM13" i="15"/>
  <c r="CL13" i="15"/>
  <c r="CJ13" i="15"/>
  <c r="CN13" i="15" s="1"/>
  <c r="CF13" i="15"/>
  <c r="BX13" i="15"/>
  <c r="BK13" i="15"/>
  <c r="BJ13" i="15"/>
  <c r="BP13" i="15" s="1"/>
  <c r="BH13" i="15"/>
  <c r="BF13" i="15"/>
  <c r="BD13" i="15"/>
  <c r="BC13" i="15"/>
  <c r="BB13" i="15"/>
  <c r="AX13" i="15"/>
  <c r="AV13" i="15"/>
  <c r="AU13" i="15"/>
  <c r="AT13" i="15"/>
  <c r="AZ13" i="15" s="1"/>
  <c r="AG13" i="15"/>
  <c r="AF13" i="15"/>
  <c r="AI13" i="15" s="1"/>
  <c r="AB13" i="15"/>
  <c r="AA13" i="15"/>
  <c r="AD13" i="15" s="1"/>
  <c r="W13" i="15"/>
  <c r="V13" i="15"/>
  <c r="Y13" i="15" s="1"/>
  <c r="Q13" i="15"/>
  <c r="ET12" i="15"/>
  <c r="EM12" i="15"/>
  <c r="EF12" i="15"/>
  <c r="DY12" i="15"/>
  <c r="DR12" i="15"/>
  <c r="DG12" i="15"/>
  <c r="DF12" i="15"/>
  <c r="DE12" i="15"/>
  <c r="DK12" i="15" s="1"/>
  <c r="CZ12" i="15"/>
  <c r="CY12" i="15"/>
  <c r="CX12" i="15"/>
  <c r="DD12" i="15" s="1"/>
  <c r="CV12" i="15"/>
  <c r="CM12" i="15"/>
  <c r="CL12" i="15"/>
  <c r="CJ12" i="15"/>
  <c r="CN12" i="15" s="1"/>
  <c r="CF12" i="15"/>
  <c r="BX12" i="15"/>
  <c r="BK12" i="15"/>
  <c r="BJ12" i="15"/>
  <c r="BP12" i="15" s="1"/>
  <c r="BH12" i="15"/>
  <c r="BF12" i="15"/>
  <c r="BD12" i="15"/>
  <c r="BC12" i="15"/>
  <c r="BB12" i="15"/>
  <c r="AX12" i="15"/>
  <c r="AV12" i="15"/>
  <c r="AU12" i="15"/>
  <c r="AT12" i="15"/>
  <c r="AZ12" i="15" s="1"/>
  <c r="AG12" i="15"/>
  <c r="AF12" i="15"/>
  <c r="AI12" i="15" s="1"/>
  <c r="AB12" i="15"/>
  <c r="AA12" i="15"/>
  <c r="AD12" i="15" s="1"/>
  <c r="Y12" i="15"/>
  <c r="W12" i="15"/>
  <c r="V12" i="15"/>
  <c r="Q12" i="15"/>
  <c r="ET11" i="15"/>
  <c r="EM11" i="15"/>
  <c r="EF11" i="15"/>
  <c r="DY11" i="15"/>
  <c r="DR11" i="15"/>
  <c r="DG11" i="15"/>
  <c r="DF11" i="15"/>
  <c r="DE11" i="15"/>
  <c r="DK11" i="15" s="1"/>
  <c r="CZ11" i="15"/>
  <c r="CY11" i="15"/>
  <c r="CX11" i="15"/>
  <c r="DD11" i="15" s="1"/>
  <c r="CV11" i="15"/>
  <c r="CM11" i="15"/>
  <c r="CL11" i="15"/>
  <c r="CJ11" i="15"/>
  <c r="CN11" i="15" s="1"/>
  <c r="CF11" i="15"/>
  <c r="BX11" i="15"/>
  <c r="BK11" i="15"/>
  <c r="BJ11" i="15"/>
  <c r="BP11" i="15" s="1"/>
  <c r="BF11" i="15"/>
  <c r="BD11" i="15"/>
  <c r="BC11" i="15"/>
  <c r="BB11" i="15"/>
  <c r="BH11" i="15" s="1"/>
  <c r="AX11" i="15"/>
  <c r="AV11" i="15"/>
  <c r="AU11" i="15"/>
  <c r="AT11" i="15"/>
  <c r="AZ11" i="15" s="1"/>
  <c r="AG11" i="15"/>
  <c r="AF11" i="15"/>
  <c r="AI11" i="15" s="1"/>
  <c r="AD11" i="15"/>
  <c r="AB11" i="15"/>
  <c r="AA11" i="15"/>
  <c r="W11" i="15"/>
  <c r="V11" i="15"/>
  <c r="Y11" i="15" s="1"/>
  <c r="Q11" i="15"/>
  <c r="ET10" i="15"/>
  <c r="EM10" i="15"/>
  <c r="EF10" i="15"/>
  <c r="DY10" i="15"/>
  <c r="DR10" i="15"/>
  <c r="DG10" i="15"/>
  <c r="DF10" i="15"/>
  <c r="DE10" i="15"/>
  <c r="DK10" i="15" s="1"/>
  <c r="CZ10" i="15"/>
  <c r="CY10" i="15"/>
  <c r="CX10" i="15"/>
  <c r="DD10" i="15" s="1"/>
  <c r="CV10" i="15"/>
  <c r="CM10" i="15"/>
  <c r="CL10" i="15"/>
  <c r="CJ10" i="15"/>
  <c r="CN10" i="15" s="1"/>
  <c r="CF10" i="15"/>
  <c r="BX10" i="15"/>
  <c r="BP10" i="15"/>
  <c r="BK10" i="15"/>
  <c r="BJ10" i="15"/>
  <c r="BF10" i="15"/>
  <c r="BD10" i="15"/>
  <c r="BC10" i="15"/>
  <c r="BB10" i="15"/>
  <c r="BH10" i="15" s="1"/>
  <c r="AZ10" i="15"/>
  <c r="AX10" i="15"/>
  <c r="AV10" i="15"/>
  <c r="AU10" i="15"/>
  <c r="AT10" i="15"/>
  <c r="AG10" i="15"/>
  <c r="AF10" i="15"/>
  <c r="AI10" i="15" s="1"/>
  <c r="AD10" i="15"/>
  <c r="AB10" i="15"/>
  <c r="AA10" i="15"/>
  <c r="W10" i="15"/>
  <c r="V10" i="15"/>
  <c r="Y10" i="15" s="1"/>
  <c r="Q10" i="15"/>
  <c r="ET9" i="15"/>
  <c r="EM9" i="15"/>
  <c r="EF9" i="15"/>
  <c r="DY9" i="15"/>
  <c r="DR9" i="15"/>
  <c r="DK9" i="15"/>
  <c r="DG9" i="15"/>
  <c r="DF9" i="15"/>
  <c r="DE9" i="15"/>
  <c r="DD9" i="15"/>
  <c r="DC9" i="15"/>
  <c r="CZ9" i="15"/>
  <c r="CY9" i="15"/>
  <c r="CX9" i="15"/>
  <c r="CV9" i="15"/>
  <c r="CM9" i="15"/>
  <c r="CL9" i="15"/>
  <c r="CJ9" i="15"/>
  <c r="CN9" i="15" s="1"/>
  <c r="CF9" i="15"/>
  <c r="BX9" i="15"/>
  <c r="BP9" i="15"/>
  <c r="BK9" i="15"/>
  <c r="BJ9" i="15"/>
  <c r="BF9" i="15"/>
  <c r="BD9" i="15"/>
  <c r="BC9" i="15"/>
  <c r="BB9" i="15"/>
  <c r="BH9" i="15" s="1"/>
  <c r="AX9" i="15"/>
  <c r="AV9" i="15"/>
  <c r="AU9" i="15"/>
  <c r="AT9" i="15"/>
  <c r="AZ9" i="15" s="1"/>
  <c r="AH9" i="15"/>
  <c r="AG9" i="15"/>
  <c r="AF9" i="15"/>
  <c r="AI9" i="15" s="1"/>
  <c r="AC9" i="15"/>
  <c r="AB9" i="15"/>
  <c r="AA9" i="15"/>
  <c r="AD9" i="15" s="1"/>
  <c r="X9" i="15"/>
  <c r="W9" i="15"/>
  <c r="V9" i="15"/>
  <c r="Y9" i="15" s="1"/>
  <c r="S9" i="15"/>
  <c r="R9" i="15"/>
  <c r="Q9" i="15"/>
  <c r="T9" i="15" s="1"/>
  <c r="CV7" i="15"/>
  <c r="CM7" i="15"/>
  <c r="CN7" i="15" s="1"/>
  <c r="CF7" i="15"/>
  <c r="BX7" i="15"/>
  <c r="BK7" i="15"/>
  <c r="BJ7" i="15"/>
  <c r="BP7" i="15" s="1"/>
  <c r="BC7" i="15"/>
  <c r="BB7" i="15"/>
  <c r="BH7" i="15" s="1"/>
  <c r="AU7" i="15"/>
  <c r="AT7" i="15"/>
  <c r="AZ7" i="15" s="1"/>
  <c r="AH7" i="15"/>
  <c r="AG7" i="15"/>
  <c r="AF7" i="15"/>
  <c r="AI7" i="15" s="1"/>
  <c r="AD7" i="15"/>
  <c r="AC7" i="15"/>
  <c r="AB7" i="15"/>
  <c r="AA7" i="15"/>
  <c r="X7" i="15"/>
  <c r="W7" i="15"/>
  <c r="V7" i="15"/>
  <c r="Y7" i="15" s="1"/>
  <c r="S7" i="15"/>
  <c r="Q7" i="15"/>
  <c r="ES5" i="15"/>
  <c r="EL5" i="15"/>
  <c r="EE5" i="15"/>
  <c r="DX5" i="15"/>
  <c r="DQ5" i="15"/>
  <c r="DJ5" i="15"/>
  <c r="DC5" i="15"/>
  <c r="CU5" i="15"/>
  <c r="CM5" i="15"/>
  <c r="A2" i="15"/>
  <c r="DE1" i="15"/>
  <c r="DR35" i="15" l="1"/>
  <c r="DK35" i="15"/>
  <c r="DY35" i="15"/>
  <c r="EF35" i="15"/>
  <c r="Q36" i="15"/>
  <c r="AD35" i="15"/>
  <c r="AD36" i="15" s="1"/>
  <c r="CF35" i="15"/>
  <c r="CV35" i="15"/>
  <c r="BX35" i="15"/>
  <c r="Y35" i="15"/>
  <c r="Y36" i="15" s="1"/>
  <c r="AI35" i="15"/>
  <c r="AI36" i="15" s="1"/>
  <c r="N38" i="13" l="1"/>
  <c r="N37" i="13"/>
  <c r="N36" i="13"/>
  <c r="E36" i="13"/>
  <c r="E37" i="13"/>
  <c r="E38" i="13"/>
  <c r="E29" i="13"/>
  <c r="N29" i="13"/>
  <c r="N35" i="13"/>
  <c r="N34" i="13"/>
  <c r="N33" i="13"/>
  <c r="N32" i="13"/>
  <c r="N31" i="13"/>
  <c r="N30" i="13"/>
  <c r="N28" i="13"/>
  <c r="N27" i="13"/>
  <c r="E27" i="13"/>
  <c r="E35" i="13" l="1"/>
  <c r="R191" i="14" l="1"/>
  <c r="R192" i="14"/>
  <c r="R193" i="14"/>
  <c r="R194" i="14"/>
  <c r="R195" i="14"/>
  <c r="R196" i="14"/>
  <c r="R198" i="14"/>
  <c r="R199" i="14"/>
  <c r="R201" i="14"/>
  <c r="N192" i="14"/>
  <c r="N193" i="14"/>
  <c r="N194" i="14"/>
  <c r="N195" i="14"/>
  <c r="N196" i="14"/>
  <c r="N198" i="14"/>
  <c r="N199" i="14"/>
  <c r="N201" i="14"/>
  <c r="Q191" i="14"/>
  <c r="Q192" i="14"/>
  <c r="Q193" i="14"/>
  <c r="Q194" i="14"/>
  <c r="Q195" i="14"/>
  <c r="Q196" i="14"/>
  <c r="Q198" i="14"/>
  <c r="Q199" i="14"/>
  <c r="Q201" i="14"/>
  <c r="M192" i="14"/>
  <c r="M193" i="14"/>
  <c r="M194" i="14"/>
  <c r="M195" i="14"/>
  <c r="M196" i="14"/>
  <c r="M198" i="14"/>
  <c r="M199" i="14"/>
  <c r="M201" i="14"/>
  <c r="J192" i="14"/>
  <c r="J193" i="14"/>
  <c r="J194" i="14"/>
  <c r="J196" i="14"/>
  <c r="J198" i="14"/>
  <c r="J199" i="14"/>
  <c r="J201" i="14"/>
  <c r="I192" i="14"/>
  <c r="I193" i="14"/>
  <c r="I194" i="14"/>
  <c r="I196" i="14"/>
  <c r="I198" i="14"/>
  <c r="I199" i="14"/>
  <c r="I201" i="14"/>
  <c r="F192" i="14"/>
  <c r="F193" i="14"/>
  <c r="F194" i="14"/>
  <c r="F196" i="14"/>
  <c r="F198" i="14"/>
  <c r="F199" i="14"/>
  <c r="F201" i="14"/>
  <c r="E192" i="14"/>
  <c r="E193" i="14"/>
  <c r="E194" i="14"/>
  <c r="E196" i="14"/>
  <c r="E198" i="14"/>
  <c r="E199" i="14"/>
  <c r="E201" i="14"/>
  <c r="P197" i="14"/>
  <c r="Q197" i="14" s="1"/>
  <c r="P200" i="14"/>
  <c r="R200" i="14" s="1"/>
  <c r="P202" i="14"/>
  <c r="R202" i="14" s="1"/>
  <c r="P203" i="14"/>
  <c r="Q203" i="14" s="1"/>
  <c r="L191" i="14"/>
  <c r="M191" i="14" s="1"/>
  <c r="L197" i="14"/>
  <c r="M197" i="14" s="1"/>
  <c r="L200" i="14"/>
  <c r="M200" i="14" s="1"/>
  <c r="L202" i="14"/>
  <c r="N202" i="14" s="1"/>
  <c r="L203" i="14"/>
  <c r="N203" i="14" s="1"/>
  <c r="H191" i="14"/>
  <c r="J191" i="14" s="1"/>
  <c r="H195" i="14"/>
  <c r="I195" i="14" s="1"/>
  <c r="H197" i="14"/>
  <c r="I197" i="14" s="1"/>
  <c r="H200" i="14"/>
  <c r="I200" i="14" s="1"/>
  <c r="H202" i="14"/>
  <c r="I202" i="14" s="1"/>
  <c r="H203" i="14"/>
  <c r="I203" i="14" s="1"/>
  <c r="D195" i="14"/>
  <c r="F195" i="14" s="1"/>
  <c r="D197" i="14"/>
  <c r="E197" i="14" s="1"/>
  <c r="D200" i="14"/>
  <c r="F200" i="14" s="1"/>
  <c r="D202" i="14"/>
  <c r="F202" i="14" s="1"/>
  <c r="D191" i="14"/>
  <c r="E191" i="14" s="1"/>
  <c r="E202" i="14" l="1"/>
  <c r="J200" i="14"/>
  <c r="M203" i="14"/>
  <c r="R197" i="14"/>
  <c r="M202" i="14"/>
  <c r="J197" i="14"/>
  <c r="E195" i="14"/>
  <c r="N191" i="14"/>
  <c r="I191" i="14"/>
  <c r="Q202" i="14"/>
  <c r="N200" i="14"/>
  <c r="Q200" i="14"/>
  <c r="F191" i="14"/>
  <c r="J203" i="14"/>
  <c r="J195" i="14"/>
  <c r="N197" i="14"/>
  <c r="R203" i="14"/>
  <c r="E200" i="14"/>
  <c r="J202" i="14"/>
  <c r="F197" i="14"/>
  <c r="D33" i="14" l="1"/>
  <c r="E33" i="14" s="1"/>
  <c r="P117" i="1"/>
  <c r="O204" i="14"/>
  <c r="K204" i="14"/>
  <c r="G204" i="14"/>
  <c r="C204" i="14"/>
  <c r="Q190" i="14"/>
  <c r="N190" i="14"/>
  <c r="J190" i="14"/>
  <c r="E190" i="14"/>
  <c r="F204" i="14" l="1"/>
  <c r="E204" i="14"/>
  <c r="N204" i="14"/>
  <c r="M204" i="14"/>
  <c r="I204" i="14"/>
  <c r="J204" i="14"/>
  <c r="R204" i="14"/>
  <c r="Q204" i="14"/>
  <c r="F190" i="14"/>
  <c r="R190" i="14"/>
  <c r="I190" i="14"/>
  <c r="M190" i="14"/>
  <c r="B47" i="13" l="1"/>
  <c r="V93" i="2" l="1"/>
  <c r="R93" i="2"/>
  <c r="V92" i="2"/>
  <c r="U92" i="2" s="1"/>
  <c r="R92" i="2"/>
  <c r="Q92" i="2" s="1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P145" i="14"/>
  <c r="P146" i="14"/>
  <c r="Q146" i="14" s="1"/>
  <c r="P147" i="14"/>
  <c r="Q147" i="14" s="1"/>
  <c r="P148" i="14"/>
  <c r="Q148" i="14" s="1"/>
  <c r="P149" i="14"/>
  <c r="Q149" i="14" s="1"/>
  <c r="P150" i="14"/>
  <c r="Q150" i="14" s="1"/>
  <c r="P151" i="14"/>
  <c r="Q151" i="14" s="1"/>
  <c r="P152" i="14"/>
  <c r="Q152" i="14" s="1"/>
  <c r="P153" i="14"/>
  <c r="Q153" i="14" s="1"/>
  <c r="P154" i="14"/>
  <c r="Q154" i="14" s="1"/>
  <c r="P155" i="14"/>
  <c r="Q155" i="14" s="1"/>
  <c r="P156" i="14"/>
  <c r="Q156" i="14" s="1"/>
  <c r="P157" i="14"/>
  <c r="Q157" i="14" s="1"/>
  <c r="L145" i="14"/>
  <c r="L146" i="14"/>
  <c r="M146" i="14" s="1"/>
  <c r="L147" i="14"/>
  <c r="M147" i="14" s="1"/>
  <c r="L148" i="14"/>
  <c r="M148" i="14" s="1"/>
  <c r="L149" i="14"/>
  <c r="M149" i="14" s="1"/>
  <c r="L150" i="14"/>
  <c r="M150" i="14" s="1"/>
  <c r="L151" i="14"/>
  <c r="M151" i="14" s="1"/>
  <c r="L152" i="14"/>
  <c r="M152" i="14" s="1"/>
  <c r="L153" i="14"/>
  <c r="M153" i="14" s="1"/>
  <c r="L154" i="14"/>
  <c r="M154" i="14" s="1"/>
  <c r="L155" i="14"/>
  <c r="M155" i="14" s="1"/>
  <c r="L156" i="14"/>
  <c r="M156" i="14" s="1"/>
  <c r="L157" i="14"/>
  <c r="M157" i="14" s="1"/>
  <c r="H145" i="14"/>
  <c r="H146" i="14"/>
  <c r="I146" i="14" s="1"/>
  <c r="H147" i="14"/>
  <c r="I147" i="14" s="1"/>
  <c r="H148" i="14"/>
  <c r="I148" i="14" s="1"/>
  <c r="H149" i="14"/>
  <c r="I149" i="14" s="1"/>
  <c r="H150" i="14"/>
  <c r="I150" i="14" s="1"/>
  <c r="H151" i="14"/>
  <c r="I151" i="14" s="1"/>
  <c r="H152" i="14"/>
  <c r="I152" i="14" s="1"/>
  <c r="H153" i="14"/>
  <c r="I153" i="14" s="1"/>
  <c r="H154" i="14"/>
  <c r="I154" i="14" s="1"/>
  <c r="H155" i="14"/>
  <c r="I155" i="14" s="1"/>
  <c r="H156" i="14"/>
  <c r="I156" i="14" s="1"/>
  <c r="H157" i="14"/>
  <c r="I157" i="14" s="1"/>
  <c r="D145" i="14"/>
  <c r="D146" i="14"/>
  <c r="E146" i="14" s="1"/>
  <c r="D147" i="14"/>
  <c r="E147" i="14" s="1"/>
  <c r="D148" i="14"/>
  <c r="E148" i="14" s="1"/>
  <c r="D149" i="14"/>
  <c r="E149" i="14" s="1"/>
  <c r="D150" i="14"/>
  <c r="E150" i="14" s="1"/>
  <c r="D151" i="14"/>
  <c r="E151" i="14" s="1"/>
  <c r="D152" i="14"/>
  <c r="E152" i="14" s="1"/>
  <c r="D153" i="14"/>
  <c r="E153" i="14" s="1"/>
  <c r="D154" i="14"/>
  <c r="E154" i="14" s="1"/>
  <c r="D155" i="14"/>
  <c r="E155" i="14" s="1"/>
  <c r="D156" i="14"/>
  <c r="E156" i="14" s="1"/>
  <c r="D157" i="14"/>
  <c r="E157" i="14" s="1"/>
  <c r="P121" i="14"/>
  <c r="P122" i="14"/>
  <c r="Q122" i="14" s="1"/>
  <c r="P123" i="14"/>
  <c r="Q123" i="14" s="1"/>
  <c r="P124" i="14"/>
  <c r="Q124" i="14" s="1"/>
  <c r="P125" i="14"/>
  <c r="Q125" i="14" s="1"/>
  <c r="P126" i="14"/>
  <c r="Q126" i="14" s="1"/>
  <c r="P127" i="14"/>
  <c r="Q127" i="14" s="1"/>
  <c r="P128" i="14"/>
  <c r="Q128" i="14" s="1"/>
  <c r="P129" i="14"/>
  <c r="Q129" i="14" s="1"/>
  <c r="P130" i="14"/>
  <c r="Q130" i="14" s="1"/>
  <c r="P131" i="14"/>
  <c r="Q131" i="14" s="1"/>
  <c r="P132" i="14"/>
  <c r="Q132" i="14" s="1"/>
  <c r="P133" i="14"/>
  <c r="Q133" i="14" s="1"/>
  <c r="P134" i="14"/>
  <c r="Q134" i="14" s="1"/>
  <c r="P135" i="14"/>
  <c r="L121" i="14"/>
  <c r="L122" i="14"/>
  <c r="M122" i="14" s="1"/>
  <c r="L123" i="14"/>
  <c r="M123" i="14" s="1"/>
  <c r="L124" i="14"/>
  <c r="M124" i="14" s="1"/>
  <c r="L125" i="14"/>
  <c r="M125" i="14" s="1"/>
  <c r="L126" i="14"/>
  <c r="M126" i="14" s="1"/>
  <c r="L127" i="14"/>
  <c r="M127" i="14" s="1"/>
  <c r="L128" i="14"/>
  <c r="M128" i="14" s="1"/>
  <c r="L129" i="14"/>
  <c r="M129" i="14" s="1"/>
  <c r="L130" i="14"/>
  <c r="M130" i="14" s="1"/>
  <c r="L131" i="14"/>
  <c r="M131" i="14" s="1"/>
  <c r="L132" i="14"/>
  <c r="M132" i="14" s="1"/>
  <c r="L133" i="14"/>
  <c r="M133" i="14" s="1"/>
  <c r="L134" i="14"/>
  <c r="M134" i="14" s="1"/>
  <c r="H121" i="14"/>
  <c r="H122" i="14"/>
  <c r="H123" i="14"/>
  <c r="I123" i="14" s="1"/>
  <c r="H124" i="14"/>
  <c r="I124" i="14" s="1"/>
  <c r="H125" i="14"/>
  <c r="I125" i="14" s="1"/>
  <c r="H126" i="14"/>
  <c r="I126" i="14" s="1"/>
  <c r="H127" i="14"/>
  <c r="I127" i="14" s="1"/>
  <c r="H128" i="14"/>
  <c r="I128" i="14" s="1"/>
  <c r="H129" i="14"/>
  <c r="I129" i="14" s="1"/>
  <c r="H130" i="14"/>
  <c r="I130" i="14" s="1"/>
  <c r="H131" i="14"/>
  <c r="I131" i="14" s="1"/>
  <c r="H132" i="14"/>
  <c r="I132" i="14" s="1"/>
  <c r="H133" i="14"/>
  <c r="I133" i="14" s="1"/>
  <c r="H134" i="14"/>
  <c r="I134" i="14" s="1"/>
  <c r="D121" i="14"/>
  <c r="D122" i="14"/>
  <c r="D123" i="14"/>
  <c r="D124" i="14"/>
  <c r="E124" i="14" s="1"/>
  <c r="D125" i="14"/>
  <c r="E125" i="14" s="1"/>
  <c r="D126" i="14"/>
  <c r="E126" i="14" s="1"/>
  <c r="D127" i="14"/>
  <c r="E127" i="14" s="1"/>
  <c r="D128" i="14"/>
  <c r="E128" i="14" s="1"/>
  <c r="D129" i="14"/>
  <c r="E129" i="14" s="1"/>
  <c r="D130" i="14"/>
  <c r="E130" i="14" s="1"/>
  <c r="D131" i="14"/>
  <c r="E131" i="14" s="1"/>
  <c r="D132" i="14"/>
  <c r="E132" i="14" s="1"/>
  <c r="D133" i="14"/>
  <c r="E133" i="14" s="1"/>
  <c r="D134" i="14"/>
  <c r="E134" i="14" s="1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D28" i="14"/>
  <c r="D29" i="14"/>
  <c r="D30" i="14"/>
  <c r="D31" i="14"/>
  <c r="D32" i="14"/>
  <c r="D34" i="14"/>
  <c r="D35" i="14"/>
  <c r="D36" i="14"/>
  <c r="D37" i="14"/>
  <c r="D38" i="14"/>
  <c r="D39" i="14"/>
  <c r="D40" i="14"/>
  <c r="D41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A182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69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A157" i="14"/>
  <c r="A146" i="14"/>
  <c r="A147" i="14"/>
  <c r="A148" i="14"/>
  <c r="A149" i="14"/>
  <c r="A150" i="14"/>
  <c r="A151" i="14"/>
  <c r="A152" i="14"/>
  <c r="A153" i="14"/>
  <c r="A154" i="14"/>
  <c r="A155" i="14"/>
  <c r="A156" i="14"/>
  <c r="A145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A122" i="14"/>
  <c r="A191" i="14" s="1"/>
  <c r="A123" i="14"/>
  <c r="A192" i="14" s="1"/>
  <c r="A124" i="14"/>
  <c r="A193" i="14" s="1"/>
  <c r="A125" i="14"/>
  <c r="A194" i="14" s="1"/>
  <c r="A126" i="14"/>
  <c r="A195" i="14" s="1"/>
  <c r="A127" i="14"/>
  <c r="A196" i="14" s="1"/>
  <c r="A128" i="14"/>
  <c r="A197" i="14" s="1"/>
  <c r="A129" i="14"/>
  <c r="A198" i="14" s="1"/>
  <c r="A130" i="14"/>
  <c r="A199" i="14" s="1"/>
  <c r="A131" i="14"/>
  <c r="A200" i="14" s="1"/>
  <c r="A132" i="14"/>
  <c r="A201" i="14" s="1"/>
  <c r="A133" i="14"/>
  <c r="A202" i="14" s="1"/>
  <c r="A134" i="14"/>
  <c r="A203" i="14" s="1"/>
  <c r="A121" i="14"/>
  <c r="A190" i="14" s="1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A111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98" i="14"/>
  <c r="B72" i="14" l="1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72" i="14"/>
  <c r="O183" i="14"/>
  <c r="K183" i="14"/>
  <c r="G183" i="14"/>
  <c r="C183" i="14"/>
  <c r="R182" i="14"/>
  <c r="Q182" i="14"/>
  <c r="N182" i="14"/>
  <c r="M182" i="14"/>
  <c r="J182" i="14"/>
  <c r="I182" i="14"/>
  <c r="F182" i="14"/>
  <c r="E182" i="14"/>
  <c r="R181" i="14"/>
  <c r="Q181" i="14"/>
  <c r="N181" i="14"/>
  <c r="M181" i="14"/>
  <c r="J181" i="14"/>
  <c r="I181" i="14"/>
  <c r="F181" i="14"/>
  <c r="E181" i="14"/>
  <c r="R180" i="14"/>
  <c r="Q180" i="14"/>
  <c r="N180" i="14"/>
  <c r="M180" i="14"/>
  <c r="J180" i="14"/>
  <c r="I180" i="14"/>
  <c r="F180" i="14"/>
  <c r="E180" i="14"/>
  <c r="R179" i="14"/>
  <c r="Q179" i="14"/>
  <c r="N179" i="14"/>
  <c r="M179" i="14"/>
  <c r="J179" i="14"/>
  <c r="I179" i="14"/>
  <c r="F179" i="14"/>
  <c r="E179" i="14"/>
  <c r="R178" i="14"/>
  <c r="Q178" i="14"/>
  <c r="N178" i="14"/>
  <c r="M178" i="14"/>
  <c r="J178" i="14"/>
  <c r="I178" i="14"/>
  <c r="F178" i="14"/>
  <c r="E178" i="14"/>
  <c r="R177" i="14"/>
  <c r="Q177" i="14"/>
  <c r="N177" i="14"/>
  <c r="M177" i="14"/>
  <c r="J177" i="14"/>
  <c r="I177" i="14"/>
  <c r="F177" i="14"/>
  <c r="E177" i="14"/>
  <c r="R176" i="14"/>
  <c r="Q176" i="14"/>
  <c r="N176" i="14"/>
  <c r="M176" i="14"/>
  <c r="J176" i="14"/>
  <c r="I176" i="14"/>
  <c r="F176" i="14"/>
  <c r="E176" i="14"/>
  <c r="R175" i="14"/>
  <c r="Q175" i="14"/>
  <c r="N175" i="14"/>
  <c r="M175" i="14"/>
  <c r="J175" i="14"/>
  <c r="I175" i="14"/>
  <c r="F175" i="14"/>
  <c r="E175" i="14"/>
  <c r="R174" i="14"/>
  <c r="Q174" i="14"/>
  <c r="N174" i="14"/>
  <c r="M174" i="14"/>
  <c r="J174" i="14"/>
  <c r="I174" i="14"/>
  <c r="F174" i="14"/>
  <c r="E174" i="14"/>
  <c r="R173" i="14"/>
  <c r="Q173" i="14"/>
  <c r="N173" i="14"/>
  <c r="M173" i="14"/>
  <c r="J173" i="14"/>
  <c r="I173" i="14"/>
  <c r="F173" i="14"/>
  <c r="E173" i="14"/>
  <c r="R172" i="14"/>
  <c r="Q172" i="14"/>
  <c r="N172" i="14"/>
  <c r="M172" i="14"/>
  <c r="J172" i="14"/>
  <c r="I172" i="14"/>
  <c r="F172" i="14"/>
  <c r="E172" i="14"/>
  <c r="R171" i="14"/>
  <c r="Q171" i="14"/>
  <c r="N171" i="14"/>
  <c r="M171" i="14"/>
  <c r="J171" i="14"/>
  <c r="I171" i="14"/>
  <c r="F171" i="14"/>
  <c r="E171" i="14"/>
  <c r="R170" i="14"/>
  <c r="Q170" i="14"/>
  <c r="N170" i="14"/>
  <c r="M170" i="14"/>
  <c r="J170" i="14"/>
  <c r="I170" i="14"/>
  <c r="F170" i="14"/>
  <c r="E170" i="14"/>
  <c r="R169" i="14"/>
  <c r="Q169" i="14"/>
  <c r="N169" i="14"/>
  <c r="M169" i="14"/>
  <c r="J169" i="14"/>
  <c r="I169" i="14"/>
  <c r="F169" i="14"/>
  <c r="E169" i="14"/>
  <c r="O158" i="14"/>
  <c r="K158" i="14"/>
  <c r="G158" i="14"/>
  <c r="C158" i="14"/>
  <c r="R157" i="14"/>
  <c r="N157" i="14"/>
  <c r="J157" i="14"/>
  <c r="F157" i="14"/>
  <c r="R156" i="14"/>
  <c r="N156" i="14"/>
  <c r="J156" i="14"/>
  <c r="F156" i="14"/>
  <c r="R155" i="14"/>
  <c r="N155" i="14"/>
  <c r="J155" i="14"/>
  <c r="F155" i="14"/>
  <c r="R154" i="14"/>
  <c r="N154" i="14"/>
  <c r="J154" i="14"/>
  <c r="F154" i="14"/>
  <c r="R153" i="14"/>
  <c r="N153" i="14"/>
  <c r="J153" i="14"/>
  <c r="F153" i="14"/>
  <c r="R152" i="14"/>
  <c r="N152" i="14"/>
  <c r="J152" i="14"/>
  <c r="F152" i="14"/>
  <c r="R151" i="14"/>
  <c r="N151" i="14"/>
  <c r="J151" i="14"/>
  <c r="F151" i="14"/>
  <c r="R150" i="14"/>
  <c r="N150" i="14"/>
  <c r="J150" i="14"/>
  <c r="F150" i="14"/>
  <c r="R149" i="14"/>
  <c r="N149" i="14"/>
  <c r="J149" i="14"/>
  <c r="F149" i="14"/>
  <c r="R148" i="14"/>
  <c r="N148" i="14"/>
  <c r="J148" i="14"/>
  <c r="F148" i="14"/>
  <c r="R147" i="14"/>
  <c r="N147" i="14"/>
  <c r="J147" i="14"/>
  <c r="F147" i="14"/>
  <c r="R146" i="14"/>
  <c r="N146" i="14"/>
  <c r="J146" i="14"/>
  <c r="F146" i="14"/>
  <c r="R145" i="14"/>
  <c r="Q145" i="14"/>
  <c r="N145" i="14"/>
  <c r="M145" i="14"/>
  <c r="J145" i="14"/>
  <c r="I145" i="14"/>
  <c r="F145" i="14"/>
  <c r="E145" i="14"/>
  <c r="O135" i="14"/>
  <c r="Q135" i="14" s="1"/>
  <c r="K135" i="14"/>
  <c r="G135" i="14"/>
  <c r="C135" i="14"/>
  <c r="R134" i="14"/>
  <c r="N134" i="14"/>
  <c r="J134" i="14"/>
  <c r="F134" i="14"/>
  <c r="R133" i="14"/>
  <c r="N133" i="14"/>
  <c r="J133" i="14"/>
  <c r="F133" i="14"/>
  <c r="R132" i="14"/>
  <c r="N132" i="14"/>
  <c r="J132" i="14"/>
  <c r="F132" i="14"/>
  <c r="R131" i="14"/>
  <c r="N131" i="14"/>
  <c r="J131" i="14"/>
  <c r="F131" i="14"/>
  <c r="R130" i="14"/>
  <c r="N130" i="14"/>
  <c r="J130" i="14"/>
  <c r="F130" i="14"/>
  <c r="R129" i="14"/>
  <c r="N129" i="14"/>
  <c r="J129" i="14"/>
  <c r="F129" i="14"/>
  <c r="R128" i="14"/>
  <c r="N128" i="14"/>
  <c r="J128" i="14"/>
  <c r="F128" i="14"/>
  <c r="R127" i="14"/>
  <c r="N127" i="14"/>
  <c r="J127" i="14"/>
  <c r="F127" i="14"/>
  <c r="R126" i="14"/>
  <c r="N126" i="14"/>
  <c r="J126" i="14"/>
  <c r="F126" i="14"/>
  <c r="R125" i="14"/>
  <c r="N125" i="14"/>
  <c r="J125" i="14"/>
  <c r="F125" i="14"/>
  <c r="R124" i="14"/>
  <c r="N124" i="14"/>
  <c r="J124" i="14"/>
  <c r="F124" i="14"/>
  <c r="R123" i="14"/>
  <c r="N123" i="14"/>
  <c r="J123" i="14"/>
  <c r="F123" i="14"/>
  <c r="E123" i="14"/>
  <c r="R122" i="14"/>
  <c r="N122" i="14"/>
  <c r="J122" i="14"/>
  <c r="I122" i="14"/>
  <c r="F122" i="14"/>
  <c r="E122" i="14"/>
  <c r="R121" i="14"/>
  <c r="Q121" i="14"/>
  <c r="N121" i="14"/>
  <c r="M121" i="14"/>
  <c r="J121" i="14"/>
  <c r="I121" i="14"/>
  <c r="F121" i="14"/>
  <c r="E121" i="14"/>
  <c r="B33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28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H5" i="14"/>
  <c r="H6" i="14"/>
  <c r="J6" i="14" s="1"/>
  <c r="H7" i="14"/>
  <c r="J7" i="14" s="1"/>
  <c r="H8" i="14"/>
  <c r="H9" i="14"/>
  <c r="H10" i="14"/>
  <c r="H11" i="14"/>
  <c r="H12" i="14"/>
  <c r="H13" i="14"/>
  <c r="H14" i="14"/>
  <c r="H15" i="14"/>
  <c r="H16" i="14"/>
  <c r="H17" i="14"/>
  <c r="H18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B10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5" i="14"/>
  <c r="J15" i="14" l="1"/>
  <c r="I15" i="14"/>
  <c r="E8" i="14"/>
  <c r="F8" i="14"/>
  <c r="I13" i="14"/>
  <c r="J13" i="14"/>
  <c r="R9" i="14"/>
  <c r="Q9" i="14"/>
  <c r="R11" i="14"/>
  <c r="Q11" i="14"/>
  <c r="R18" i="14"/>
  <c r="Q18" i="14"/>
  <c r="F15" i="14"/>
  <c r="E15" i="14"/>
  <c r="R17" i="14"/>
  <c r="Q17" i="14"/>
  <c r="F14" i="14"/>
  <c r="E14" i="14"/>
  <c r="I12" i="14"/>
  <c r="J12" i="14"/>
  <c r="Q16" i="14"/>
  <c r="R16" i="14"/>
  <c r="Q8" i="14"/>
  <c r="R8" i="14"/>
  <c r="E17" i="14"/>
  <c r="F17" i="14"/>
  <c r="J14" i="14"/>
  <c r="I14" i="14"/>
  <c r="R10" i="14"/>
  <c r="Q10" i="14"/>
  <c r="F13" i="14"/>
  <c r="E13" i="14"/>
  <c r="J9" i="14"/>
  <c r="I9" i="14"/>
  <c r="R13" i="14"/>
  <c r="Q13" i="14"/>
  <c r="E9" i="14"/>
  <c r="F9" i="14"/>
  <c r="F16" i="14"/>
  <c r="E16" i="14"/>
  <c r="I11" i="14"/>
  <c r="J11" i="14"/>
  <c r="Q15" i="14"/>
  <c r="R15" i="14"/>
  <c r="Q7" i="14"/>
  <c r="R7" i="14"/>
  <c r="F12" i="14"/>
  <c r="E12" i="14"/>
  <c r="I18" i="14"/>
  <c r="J18" i="14"/>
  <c r="I10" i="14"/>
  <c r="J10" i="14"/>
  <c r="Q14" i="14"/>
  <c r="R14" i="14"/>
  <c r="Q6" i="14"/>
  <c r="R6" i="14"/>
  <c r="I17" i="14"/>
  <c r="J17" i="14"/>
  <c r="E11" i="14"/>
  <c r="F11" i="14"/>
  <c r="E18" i="14"/>
  <c r="F18" i="14"/>
  <c r="E10" i="14"/>
  <c r="F10" i="14"/>
  <c r="J16" i="14"/>
  <c r="I16" i="14"/>
  <c r="J8" i="14"/>
  <c r="I8" i="14"/>
  <c r="R12" i="14"/>
  <c r="Q12" i="14"/>
  <c r="R135" i="14"/>
  <c r="O112" i="14" l="1"/>
  <c r="R112" i="14" s="1"/>
  <c r="K112" i="14"/>
  <c r="G112" i="14"/>
  <c r="C112" i="14"/>
  <c r="R111" i="14"/>
  <c r="Q111" i="14"/>
  <c r="N111" i="14"/>
  <c r="M111" i="14"/>
  <c r="J111" i="14"/>
  <c r="F111" i="14"/>
  <c r="R110" i="14"/>
  <c r="N110" i="14"/>
  <c r="J110" i="14"/>
  <c r="I110" i="14"/>
  <c r="F110" i="14"/>
  <c r="E110" i="14"/>
  <c r="R109" i="14"/>
  <c r="Q109" i="14"/>
  <c r="N109" i="14"/>
  <c r="M109" i="14"/>
  <c r="I109" i="14"/>
  <c r="J109" i="14"/>
  <c r="F109" i="14"/>
  <c r="E109" i="14"/>
  <c r="Q108" i="14"/>
  <c r="R108" i="14"/>
  <c r="N108" i="14"/>
  <c r="M108" i="14"/>
  <c r="J108" i="14"/>
  <c r="I108" i="14"/>
  <c r="F108" i="14"/>
  <c r="E108" i="14"/>
  <c r="R107" i="14"/>
  <c r="Q107" i="14"/>
  <c r="N107" i="14"/>
  <c r="M107" i="14"/>
  <c r="J107" i="14"/>
  <c r="F107" i="14"/>
  <c r="R106" i="14"/>
  <c r="N106" i="14"/>
  <c r="J106" i="14"/>
  <c r="I106" i="14"/>
  <c r="F106" i="14"/>
  <c r="E106" i="14"/>
  <c r="R105" i="14"/>
  <c r="Q105" i="14"/>
  <c r="N105" i="14"/>
  <c r="M105" i="14"/>
  <c r="I105" i="14"/>
  <c r="J105" i="14"/>
  <c r="F105" i="14"/>
  <c r="E105" i="14"/>
  <c r="Q104" i="14"/>
  <c r="R104" i="14"/>
  <c r="N104" i="14"/>
  <c r="M104" i="14"/>
  <c r="J104" i="14"/>
  <c r="I104" i="14"/>
  <c r="F104" i="14"/>
  <c r="E104" i="14"/>
  <c r="R103" i="14"/>
  <c r="Q103" i="14"/>
  <c r="N103" i="14"/>
  <c r="M103" i="14"/>
  <c r="J103" i="14"/>
  <c r="F103" i="14"/>
  <c r="R102" i="14"/>
  <c r="N102" i="14"/>
  <c r="J102" i="14"/>
  <c r="I102" i="14"/>
  <c r="F102" i="14"/>
  <c r="E102" i="14"/>
  <c r="R101" i="14"/>
  <c r="Q101" i="14"/>
  <c r="N101" i="14"/>
  <c r="M101" i="14"/>
  <c r="I101" i="14"/>
  <c r="J101" i="14"/>
  <c r="F101" i="14"/>
  <c r="E101" i="14"/>
  <c r="Q100" i="14"/>
  <c r="R100" i="14"/>
  <c r="N100" i="14"/>
  <c r="M100" i="14"/>
  <c r="J100" i="14"/>
  <c r="I100" i="14"/>
  <c r="F100" i="14"/>
  <c r="E100" i="14"/>
  <c r="R99" i="14"/>
  <c r="Q99" i="14"/>
  <c r="N99" i="14"/>
  <c r="M99" i="14"/>
  <c r="J99" i="14"/>
  <c r="F99" i="14"/>
  <c r="R98" i="14"/>
  <c r="N98" i="14"/>
  <c r="J98" i="14"/>
  <c r="I98" i="14"/>
  <c r="F98" i="14"/>
  <c r="E98" i="14"/>
  <c r="O86" i="14"/>
  <c r="K86" i="14"/>
  <c r="G86" i="14"/>
  <c r="C86" i="14"/>
  <c r="R85" i="14"/>
  <c r="M85" i="14"/>
  <c r="N85" i="14"/>
  <c r="J85" i="14"/>
  <c r="I85" i="14"/>
  <c r="F85" i="14"/>
  <c r="E85" i="14"/>
  <c r="R84" i="14"/>
  <c r="Q84" i="14"/>
  <c r="N84" i="14"/>
  <c r="M84" i="14"/>
  <c r="I84" i="14"/>
  <c r="F84" i="14"/>
  <c r="Q83" i="14"/>
  <c r="N83" i="14"/>
  <c r="J83" i="14"/>
  <c r="I83" i="14"/>
  <c r="E83" i="14"/>
  <c r="F83" i="14"/>
  <c r="R82" i="14"/>
  <c r="Q82" i="14"/>
  <c r="M82" i="14"/>
  <c r="N82" i="14"/>
  <c r="J82" i="14"/>
  <c r="E82" i="14"/>
  <c r="F82" i="14"/>
  <c r="R81" i="14"/>
  <c r="M81" i="14"/>
  <c r="N81" i="14"/>
  <c r="J81" i="14"/>
  <c r="I81" i="14"/>
  <c r="F81" i="14"/>
  <c r="E81" i="14"/>
  <c r="R80" i="14"/>
  <c r="Q80" i="14"/>
  <c r="N80" i="14"/>
  <c r="M80" i="14"/>
  <c r="I80" i="14"/>
  <c r="F80" i="14"/>
  <c r="R79" i="14"/>
  <c r="N79" i="14"/>
  <c r="J79" i="14"/>
  <c r="I79" i="14"/>
  <c r="E79" i="14"/>
  <c r="F79" i="14"/>
  <c r="R78" i="14"/>
  <c r="Q78" i="14"/>
  <c r="M78" i="14"/>
  <c r="N78" i="14"/>
  <c r="J78" i="14"/>
  <c r="E78" i="14"/>
  <c r="F78" i="14"/>
  <c r="R77" i="14"/>
  <c r="M77" i="14"/>
  <c r="N77" i="14"/>
  <c r="J77" i="14"/>
  <c r="I77" i="14"/>
  <c r="F77" i="14"/>
  <c r="E77" i="14"/>
  <c r="R76" i="14"/>
  <c r="Q76" i="14"/>
  <c r="N76" i="14"/>
  <c r="M76" i="14"/>
  <c r="I76" i="14"/>
  <c r="F76" i="14"/>
  <c r="R75" i="14"/>
  <c r="N75" i="14"/>
  <c r="J75" i="14"/>
  <c r="I75" i="14"/>
  <c r="E75" i="14"/>
  <c r="F75" i="14"/>
  <c r="R74" i="14"/>
  <c r="Q74" i="14"/>
  <c r="M74" i="14"/>
  <c r="N74" i="14"/>
  <c r="J74" i="14"/>
  <c r="E74" i="14"/>
  <c r="F74" i="14"/>
  <c r="Q73" i="14"/>
  <c r="M73" i="14"/>
  <c r="N73" i="14"/>
  <c r="J73" i="14"/>
  <c r="I73" i="14"/>
  <c r="F73" i="14"/>
  <c r="E73" i="14"/>
  <c r="R72" i="14"/>
  <c r="Q72" i="14"/>
  <c r="N72" i="14"/>
  <c r="M72" i="14"/>
  <c r="I72" i="14"/>
  <c r="F72" i="14"/>
  <c r="O63" i="14"/>
  <c r="K63" i="14"/>
  <c r="G63" i="14"/>
  <c r="C63" i="14"/>
  <c r="R62" i="14"/>
  <c r="Q62" i="14"/>
  <c r="N62" i="14"/>
  <c r="J62" i="14"/>
  <c r="F62" i="14"/>
  <c r="E62" i="14"/>
  <c r="R61" i="14"/>
  <c r="N61" i="14"/>
  <c r="M61" i="14"/>
  <c r="J61" i="14"/>
  <c r="F61" i="14"/>
  <c r="R60" i="14"/>
  <c r="N60" i="14"/>
  <c r="J60" i="14"/>
  <c r="I60" i="14"/>
  <c r="E60" i="14"/>
  <c r="F60" i="14"/>
  <c r="R59" i="14"/>
  <c r="Q59" i="14"/>
  <c r="M59" i="14"/>
  <c r="N59" i="14"/>
  <c r="J59" i="14"/>
  <c r="I59" i="14"/>
  <c r="F59" i="14"/>
  <c r="R58" i="14"/>
  <c r="Q58" i="14"/>
  <c r="N58" i="14"/>
  <c r="J58" i="14"/>
  <c r="F58" i="14"/>
  <c r="E58" i="14"/>
  <c r="R57" i="14"/>
  <c r="N57" i="14"/>
  <c r="M57" i="14"/>
  <c r="J57" i="14"/>
  <c r="F57" i="14"/>
  <c r="R56" i="14"/>
  <c r="N56" i="14"/>
  <c r="J56" i="14"/>
  <c r="I56" i="14"/>
  <c r="E56" i="14"/>
  <c r="F56" i="14"/>
  <c r="R55" i="14"/>
  <c r="Q55" i="14"/>
  <c r="M55" i="14"/>
  <c r="N55" i="14"/>
  <c r="I55" i="14"/>
  <c r="J55" i="14"/>
  <c r="F55" i="14"/>
  <c r="Q54" i="14"/>
  <c r="R54" i="14"/>
  <c r="N54" i="14"/>
  <c r="J54" i="14"/>
  <c r="I54" i="14"/>
  <c r="F54" i="14"/>
  <c r="E54" i="14"/>
  <c r="R53" i="14"/>
  <c r="Q53" i="14"/>
  <c r="N53" i="14"/>
  <c r="M53" i="14"/>
  <c r="J53" i="14"/>
  <c r="F53" i="14"/>
  <c r="R52" i="14"/>
  <c r="N52" i="14"/>
  <c r="J52" i="14"/>
  <c r="I52" i="14"/>
  <c r="E52" i="14"/>
  <c r="F52" i="14"/>
  <c r="R51" i="14"/>
  <c r="Q51" i="14"/>
  <c r="M51" i="14"/>
  <c r="N51" i="14"/>
  <c r="I51" i="14"/>
  <c r="J51" i="14"/>
  <c r="F51" i="14"/>
  <c r="Q50" i="14"/>
  <c r="R50" i="14"/>
  <c r="N50" i="14"/>
  <c r="J50" i="14"/>
  <c r="I50" i="14"/>
  <c r="F50" i="14"/>
  <c r="E50" i="14"/>
  <c r="O42" i="14"/>
  <c r="K42" i="14"/>
  <c r="G42" i="14"/>
  <c r="C42" i="14"/>
  <c r="R41" i="14"/>
  <c r="Q41" i="14"/>
  <c r="N41" i="14"/>
  <c r="J41" i="14"/>
  <c r="I41" i="14"/>
  <c r="F41" i="14"/>
  <c r="R40" i="14"/>
  <c r="Q40" i="14"/>
  <c r="N40" i="14"/>
  <c r="I40" i="14"/>
  <c r="F40" i="14"/>
  <c r="E40" i="14"/>
  <c r="Q39" i="14"/>
  <c r="N39" i="14"/>
  <c r="M39" i="14"/>
  <c r="J39" i="14"/>
  <c r="F39" i="14"/>
  <c r="E39" i="14"/>
  <c r="R38" i="14"/>
  <c r="N38" i="14"/>
  <c r="M38" i="14"/>
  <c r="J38" i="14"/>
  <c r="I38" i="14"/>
  <c r="F38" i="14"/>
  <c r="R37" i="14"/>
  <c r="Q37" i="14"/>
  <c r="N37" i="14"/>
  <c r="J37" i="14"/>
  <c r="I37" i="14"/>
  <c r="F37" i="14"/>
  <c r="E37" i="14"/>
  <c r="R36" i="14"/>
  <c r="Q36" i="14"/>
  <c r="N36" i="14"/>
  <c r="M36" i="14"/>
  <c r="I36" i="14"/>
  <c r="F36" i="14"/>
  <c r="E36" i="14"/>
  <c r="Q35" i="14"/>
  <c r="N35" i="14"/>
  <c r="M35" i="14"/>
  <c r="J35" i="14"/>
  <c r="F35" i="14"/>
  <c r="E35" i="14"/>
  <c r="R34" i="14"/>
  <c r="N34" i="14"/>
  <c r="M34" i="14"/>
  <c r="J34" i="14"/>
  <c r="I34" i="14"/>
  <c r="E34" i="14"/>
  <c r="R33" i="14"/>
  <c r="Q33" i="14"/>
  <c r="N33" i="14"/>
  <c r="J33" i="14"/>
  <c r="I33" i="14"/>
  <c r="F33" i="14"/>
  <c r="R32" i="14"/>
  <c r="Q32" i="14"/>
  <c r="N32" i="14"/>
  <c r="M32" i="14"/>
  <c r="I32" i="14"/>
  <c r="F32" i="14"/>
  <c r="E32" i="14"/>
  <c r="Q31" i="14"/>
  <c r="N31" i="14"/>
  <c r="M31" i="14"/>
  <c r="J31" i="14"/>
  <c r="F31" i="14"/>
  <c r="E31" i="14"/>
  <c r="R30" i="14"/>
  <c r="N30" i="14"/>
  <c r="M30" i="14"/>
  <c r="J30" i="14"/>
  <c r="I30" i="14"/>
  <c r="E30" i="14"/>
  <c r="R29" i="14"/>
  <c r="Q29" i="14"/>
  <c r="N29" i="14"/>
  <c r="J29" i="14"/>
  <c r="I29" i="14"/>
  <c r="F29" i="14"/>
  <c r="E29" i="14"/>
  <c r="R28" i="14"/>
  <c r="Q28" i="14"/>
  <c r="N28" i="14"/>
  <c r="M28" i="14"/>
  <c r="I28" i="14"/>
  <c r="F28" i="14"/>
  <c r="E28" i="14"/>
  <c r="O19" i="14"/>
  <c r="K19" i="14"/>
  <c r="G19" i="14"/>
  <c r="C19" i="14"/>
  <c r="M18" i="14"/>
  <c r="N17" i="14"/>
  <c r="N16" i="14"/>
  <c r="M16" i="14"/>
  <c r="N15" i="14"/>
  <c r="M15" i="14"/>
  <c r="M14" i="14"/>
  <c r="N13" i="14"/>
  <c r="N12" i="14"/>
  <c r="M12" i="14"/>
  <c r="N11" i="14"/>
  <c r="M11" i="14"/>
  <c r="N10" i="14"/>
  <c r="N9" i="14"/>
  <c r="N8" i="14"/>
  <c r="M8" i="14"/>
  <c r="N7" i="14"/>
  <c r="M7" i="14"/>
  <c r="I7" i="14"/>
  <c r="F7" i="14"/>
  <c r="N6" i="14"/>
  <c r="I6" i="14"/>
  <c r="F6" i="14"/>
  <c r="R5" i="14"/>
  <c r="Q5" i="14"/>
  <c r="N5" i="14"/>
  <c r="I5" i="14"/>
  <c r="J5" i="14"/>
  <c r="F5" i="14"/>
  <c r="E5" i="14"/>
  <c r="D34" i="6"/>
  <c r="E34" i="6"/>
  <c r="F34" i="6"/>
  <c r="G34" i="6"/>
  <c r="D35" i="6"/>
  <c r="E35" i="6"/>
  <c r="F35" i="6"/>
  <c r="G35" i="6"/>
  <c r="D36" i="6"/>
  <c r="E36" i="6"/>
  <c r="F36" i="6"/>
  <c r="G36" i="6"/>
  <c r="D37" i="6"/>
  <c r="E37" i="6"/>
  <c r="F37" i="6"/>
  <c r="G37" i="6"/>
  <c r="D38" i="6"/>
  <c r="E38" i="6"/>
  <c r="F38" i="6"/>
  <c r="G38" i="6"/>
  <c r="D39" i="6"/>
  <c r="E39" i="6"/>
  <c r="F39" i="6"/>
  <c r="G39" i="6"/>
  <c r="D40" i="6"/>
  <c r="E40" i="6"/>
  <c r="F40" i="6"/>
  <c r="G40" i="6"/>
  <c r="D41" i="6"/>
  <c r="E41" i="6"/>
  <c r="F41" i="6"/>
  <c r="G41" i="6"/>
  <c r="D42" i="6"/>
  <c r="E42" i="6"/>
  <c r="F42" i="6"/>
  <c r="G42" i="6"/>
  <c r="D43" i="6"/>
  <c r="E43" i="6"/>
  <c r="F43" i="6"/>
  <c r="G43" i="6"/>
  <c r="D44" i="6"/>
  <c r="E44" i="6"/>
  <c r="F44" i="6"/>
  <c r="G44" i="6"/>
  <c r="D45" i="6"/>
  <c r="E45" i="6"/>
  <c r="F45" i="6"/>
  <c r="G45" i="6"/>
  <c r="D46" i="6"/>
  <c r="E46" i="6"/>
  <c r="F46" i="6"/>
  <c r="G46" i="6"/>
  <c r="E33" i="6"/>
  <c r="F33" i="6"/>
  <c r="G33" i="6"/>
  <c r="D33" i="6"/>
  <c r="J23" i="1"/>
  <c r="D42" i="14" s="1"/>
  <c r="E42" i="14" l="1"/>
  <c r="Q112" i="14"/>
  <c r="G47" i="6"/>
  <c r="D47" i="6"/>
  <c r="M98" i="14"/>
  <c r="E99" i="14"/>
  <c r="M102" i="14"/>
  <c r="E103" i="14"/>
  <c r="M106" i="14"/>
  <c r="E107" i="14"/>
  <c r="M110" i="14"/>
  <c r="E111" i="14"/>
  <c r="Q98" i="14"/>
  <c r="I99" i="14"/>
  <c r="Q102" i="14"/>
  <c r="I103" i="14"/>
  <c r="Q106" i="14"/>
  <c r="I107" i="14"/>
  <c r="Q110" i="14"/>
  <c r="I111" i="14"/>
  <c r="J72" i="14"/>
  <c r="J76" i="14"/>
  <c r="J80" i="14"/>
  <c r="R83" i="14"/>
  <c r="J84" i="14"/>
  <c r="I74" i="14"/>
  <c r="Q77" i="14"/>
  <c r="I78" i="14"/>
  <c r="Q81" i="14"/>
  <c r="I82" i="14"/>
  <c r="Q85" i="14"/>
  <c r="E72" i="14"/>
  <c r="R73" i="14"/>
  <c r="M75" i="14"/>
  <c r="E76" i="14"/>
  <c r="M79" i="14"/>
  <c r="E80" i="14"/>
  <c r="M83" i="14"/>
  <c r="E84" i="14"/>
  <c r="Q75" i="14"/>
  <c r="Q79" i="14"/>
  <c r="Q52" i="14"/>
  <c r="I53" i="14"/>
  <c r="Q56" i="14"/>
  <c r="I57" i="14"/>
  <c r="Q60" i="14"/>
  <c r="I61" i="14"/>
  <c r="M50" i="14"/>
  <c r="E51" i="14"/>
  <c r="M54" i="14"/>
  <c r="E55" i="14"/>
  <c r="M58" i="14"/>
  <c r="E59" i="14"/>
  <c r="M62" i="14"/>
  <c r="M52" i="14"/>
  <c r="E53" i="14"/>
  <c r="M56" i="14"/>
  <c r="E57" i="14"/>
  <c r="M60" i="14"/>
  <c r="E61" i="14"/>
  <c r="Q57" i="14"/>
  <c r="I58" i="14"/>
  <c r="Q61" i="14"/>
  <c r="I62" i="14"/>
  <c r="M29" i="14"/>
  <c r="R31" i="14"/>
  <c r="J32" i="14"/>
  <c r="M33" i="14"/>
  <c r="R35" i="14"/>
  <c r="J36" i="14"/>
  <c r="M37" i="14"/>
  <c r="E38" i="14"/>
  <c r="R39" i="14"/>
  <c r="J40" i="14"/>
  <c r="M41" i="14"/>
  <c r="F42" i="14"/>
  <c r="F30" i="14"/>
  <c r="Q30" i="14"/>
  <c r="I31" i="14"/>
  <c r="F34" i="14"/>
  <c r="Q34" i="14"/>
  <c r="I35" i="14"/>
  <c r="Q38" i="14"/>
  <c r="I39" i="14"/>
  <c r="M40" i="14"/>
  <c r="E41" i="14"/>
  <c r="J28" i="14"/>
  <c r="E7" i="14"/>
  <c r="M10" i="14"/>
  <c r="N14" i="14"/>
  <c r="N18" i="14"/>
  <c r="M5" i="14"/>
  <c r="M9" i="14"/>
  <c r="M13" i="14"/>
  <c r="M6" i="14"/>
  <c r="E6" i="14"/>
  <c r="M17" i="14"/>
  <c r="E47" i="6"/>
  <c r="F47" i="6"/>
  <c r="X5" i="2" l="1"/>
  <c r="V5" i="2"/>
  <c r="T5" i="2"/>
  <c r="H73" i="1" l="1"/>
  <c r="G73" i="1"/>
  <c r="F73" i="1"/>
  <c r="E73" i="1"/>
  <c r="D73" i="1"/>
  <c r="H72" i="1"/>
  <c r="G72" i="1"/>
  <c r="F72" i="1"/>
  <c r="E72" i="1"/>
  <c r="D72" i="1"/>
  <c r="H71" i="1"/>
  <c r="G71" i="1"/>
  <c r="P86" i="14" s="1"/>
  <c r="F71" i="1"/>
  <c r="L86" i="14" s="1"/>
  <c r="E71" i="1"/>
  <c r="H86" i="14" s="1"/>
  <c r="D71" i="1"/>
  <c r="D86" i="14" s="1"/>
  <c r="E86" i="14" l="1"/>
  <c r="F86" i="14"/>
  <c r="I86" i="14"/>
  <c r="J86" i="14"/>
  <c r="Q86" i="14"/>
  <c r="R86" i="14"/>
  <c r="M86" i="14"/>
  <c r="N86" i="14"/>
  <c r="E28" i="13"/>
  <c r="E30" i="13"/>
  <c r="E31" i="13"/>
  <c r="E32" i="13"/>
  <c r="E33" i="13"/>
  <c r="E34" i="13"/>
  <c r="A6" i="2" l="1"/>
  <c r="A10" i="2"/>
  <c r="A14" i="2"/>
  <c r="A18" i="2"/>
  <c r="A22" i="2"/>
  <c r="A26" i="2"/>
  <c r="A30" i="2"/>
  <c r="A34" i="2"/>
  <c r="A38" i="2"/>
  <c r="A42" i="2"/>
  <c r="A46" i="2"/>
  <c r="A50" i="2"/>
  <c r="A54" i="2"/>
  <c r="A58" i="2"/>
  <c r="N27" i="2" l="1"/>
  <c r="N28" i="2"/>
  <c r="N26" i="2"/>
  <c r="N35" i="2"/>
  <c r="N36" i="2"/>
  <c r="N34" i="2"/>
  <c r="N24" i="2"/>
  <c r="N23" i="2"/>
  <c r="N22" i="2"/>
  <c r="N18" i="2"/>
  <c r="N20" i="2"/>
  <c r="N19" i="2"/>
  <c r="N54" i="2"/>
  <c r="N55" i="2"/>
  <c r="N56" i="2"/>
  <c r="N15" i="2"/>
  <c r="N16" i="2"/>
  <c r="N14" i="2"/>
  <c r="N59" i="2"/>
  <c r="N60" i="2"/>
  <c r="N58" i="2"/>
  <c r="N51" i="2"/>
  <c r="N52" i="2"/>
  <c r="N50" i="2"/>
  <c r="N43" i="2"/>
  <c r="N44" i="2"/>
  <c r="N42" i="2"/>
  <c r="N11" i="2"/>
  <c r="N12" i="2"/>
  <c r="N10" i="2"/>
  <c r="N30" i="2"/>
  <c r="N31" i="2"/>
  <c r="N32" i="2"/>
  <c r="N47" i="2"/>
  <c r="N48" i="2"/>
  <c r="N46" i="2"/>
  <c r="N40" i="2"/>
  <c r="N38" i="2"/>
  <c r="N39" i="2"/>
  <c r="N8" i="2"/>
  <c r="N6" i="2"/>
  <c r="N7" i="2"/>
  <c r="X34" i="2"/>
  <c r="X35" i="2"/>
  <c r="X36" i="2"/>
  <c r="X27" i="2"/>
  <c r="X28" i="2"/>
  <c r="X26" i="2"/>
  <c r="X54" i="2"/>
  <c r="X55" i="2"/>
  <c r="X56" i="2"/>
  <c r="X47" i="2"/>
  <c r="X48" i="2"/>
  <c r="X46" i="2"/>
  <c r="X11" i="2"/>
  <c r="X12" i="2"/>
  <c r="X10" i="2"/>
  <c r="X59" i="2"/>
  <c r="X60" i="2"/>
  <c r="X58" i="2"/>
  <c r="T27" i="2"/>
  <c r="T28" i="2"/>
  <c r="T26" i="2"/>
  <c r="T34" i="2"/>
  <c r="T35" i="2"/>
  <c r="T36" i="2"/>
  <c r="T51" i="2"/>
  <c r="T52" i="2"/>
  <c r="T50" i="2"/>
  <c r="T20" i="2"/>
  <c r="T19" i="2"/>
  <c r="T18" i="2"/>
  <c r="T55" i="2"/>
  <c r="T54" i="2"/>
  <c r="T56" i="2"/>
  <c r="T16" i="2"/>
  <c r="T15" i="2"/>
  <c r="T14" i="2"/>
  <c r="T60" i="2"/>
  <c r="T59" i="2"/>
  <c r="T58" i="2"/>
  <c r="T12" i="2"/>
  <c r="T11" i="2"/>
  <c r="T10" i="2"/>
  <c r="T30" i="2"/>
  <c r="T32" i="2"/>
  <c r="T31" i="2"/>
  <c r="T46" i="2"/>
  <c r="T47" i="2"/>
  <c r="T48" i="2"/>
  <c r="T42" i="2"/>
  <c r="T43" i="2"/>
  <c r="T44" i="2"/>
  <c r="T40" i="2"/>
  <c r="T38" i="2"/>
  <c r="T39" i="2"/>
  <c r="T6" i="2"/>
  <c r="T8" i="2"/>
  <c r="T7" i="2"/>
  <c r="L28" i="2"/>
  <c r="L27" i="2"/>
  <c r="L26" i="2"/>
  <c r="L24" i="2"/>
  <c r="L22" i="2"/>
  <c r="L23" i="2"/>
  <c r="L56" i="2"/>
  <c r="L54" i="2"/>
  <c r="L55" i="2"/>
  <c r="L50" i="2"/>
  <c r="L52" i="2"/>
  <c r="L51" i="2"/>
  <c r="L18" i="2"/>
  <c r="L20" i="2"/>
  <c r="L19" i="2"/>
  <c r="L32" i="2"/>
  <c r="L31" i="2"/>
  <c r="L30" i="2"/>
  <c r="L48" i="2"/>
  <c r="L47" i="2"/>
  <c r="L46" i="2"/>
  <c r="L16" i="2"/>
  <c r="L15" i="2"/>
  <c r="L14" i="2"/>
  <c r="L36" i="2"/>
  <c r="L35" i="2"/>
  <c r="L34" i="2"/>
  <c r="L43" i="2"/>
  <c r="L44" i="2"/>
  <c r="L42" i="2"/>
  <c r="L11" i="2"/>
  <c r="L12" i="2"/>
  <c r="L10" i="2"/>
  <c r="L60" i="2"/>
  <c r="L59" i="2"/>
  <c r="L58" i="2"/>
  <c r="L39" i="2"/>
  <c r="L38" i="2"/>
  <c r="L40" i="2"/>
  <c r="L7" i="2"/>
  <c r="L6" i="2"/>
  <c r="L8" i="2"/>
  <c r="H52" i="2"/>
  <c r="H51" i="2"/>
  <c r="H50" i="2"/>
  <c r="P52" i="2"/>
  <c r="P51" i="2"/>
  <c r="P50" i="2"/>
  <c r="R51" i="2"/>
  <c r="D50" i="2"/>
  <c r="J51" i="2"/>
  <c r="F49" i="2"/>
  <c r="R52" i="2"/>
  <c r="F51" i="2"/>
  <c r="D51" i="2"/>
  <c r="J52" i="2"/>
  <c r="R50" i="2"/>
  <c r="F52" i="2"/>
  <c r="D52" i="2"/>
  <c r="J50" i="2"/>
  <c r="H60" i="2"/>
  <c r="H59" i="2"/>
  <c r="H58" i="2"/>
  <c r="F60" i="2"/>
  <c r="P60" i="2"/>
  <c r="P59" i="2"/>
  <c r="P58" i="2"/>
  <c r="J60" i="2"/>
  <c r="J58" i="2"/>
  <c r="R59" i="2"/>
  <c r="F58" i="2"/>
  <c r="D58" i="2"/>
  <c r="J59" i="2"/>
  <c r="F59" i="2"/>
  <c r="R60" i="2"/>
  <c r="D59" i="2"/>
  <c r="R58" i="2"/>
  <c r="D60" i="2"/>
  <c r="H56" i="2"/>
  <c r="H55" i="2"/>
  <c r="H54" i="2"/>
  <c r="P56" i="2"/>
  <c r="P55" i="2"/>
  <c r="P54" i="2"/>
  <c r="D56" i="2"/>
  <c r="J54" i="2"/>
  <c r="D54" i="2"/>
  <c r="J55" i="2"/>
  <c r="R55" i="2"/>
  <c r="R56" i="2"/>
  <c r="F55" i="2"/>
  <c r="F54" i="2"/>
  <c r="D55" i="2"/>
  <c r="J56" i="2"/>
  <c r="R54" i="2"/>
  <c r="F56" i="2"/>
  <c r="H48" i="2"/>
  <c r="H47" i="2"/>
  <c r="H46" i="2"/>
  <c r="P48" i="2"/>
  <c r="P47" i="2"/>
  <c r="P46" i="2"/>
  <c r="D46" i="2"/>
  <c r="R48" i="2"/>
  <c r="F47" i="2"/>
  <c r="D47" i="2"/>
  <c r="J47" i="2"/>
  <c r="J48" i="2"/>
  <c r="R46" i="2"/>
  <c r="F48" i="2"/>
  <c r="D48" i="2"/>
  <c r="J46" i="2"/>
  <c r="R47" i="2"/>
  <c r="F46" i="2"/>
  <c r="H16" i="2"/>
  <c r="H15" i="2"/>
  <c r="H14" i="2"/>
  <c r="P16" i="2"/>
  <c r="P15" i="2"/>
  <c r="P14" i="2"/>
  <c r="D14" i="2"/>
  <c r="R16" i="2"/>
  <c r="F15" i="2"/>
  <c r="D15" i="2"/>
  <c r="J16" i="2"/>
  <c r="R14" i="2"/>
  <c r="F16" i="2"/>
  <c r="D16" i="2"/>
  <c r="J14" i="2"/>
  <c r="R15" i="2"/>
  <c r="F14" i="2"/>
  <c r="J15" i="2"/>
  <c r="H36" i="2"/>
  <c r="H35" i="2"/>
  <c r="H34" i="2"/>
  <c r="P36" i="2"/>
  <c r="P35" i="2"/>
  <c r="P34" i="2"/>
  <c r="D35" i="2"/>
  <c r="R34" i="2"/>
  <c r="F36" i="2"/>
  <c r="D36" i="2"/>
  <c r="J34" i="2"/>
  <c r="J36" i="2"/>
  <c r="R35" i="2"/>
  <c r="F34" i="2"/>
  <c r="D34" i="2"/>
  <c r="J35" i="2"/>
  <c r="R36" i="2"/>
  <c r="F35" i="2"/>
  <c r="H24" i="2"/>
  <c r="H23" i="2"/>
  <c r="H22" i="2"/>
  <c r="P24" i="2"/>
  <c r="P23" i="2"/>
  <c r="P22" i="2"/>
  <c r="D24" i="2"/>
  <c r="J22" i="2"/>
  <c r="F22" i="2"/>
  <c r="D22" i="2"/>
  <c r="J23" i="2"/>
  <c r="R23" i="2"/>
  <c r="R24" i="2"/>
  <c r="F23" i="2"/>
  <c r="D23" i="2"/>
  <c r="J24" i="2"/>
  <c r="R22" i="2"/>
  <c r="F24" i="2"/>
  <c r="H44" i="2"/>
  <c r="H43" i="2"/>
  <c r="H42" i="2"/>
  <c r="P44" i="2"/>
  <c r="P43" i="2"/>
  <c r="P42" i="2"/>
  <c r="J43" i="2"/>
  <c r="R44" i="2"/>
  <c r="D43" i="2"/>
  <c r="J44" i="2"/>
  <c r="R42" i="2"/>
  <c r="F44" i="2"/>
  <c r="D44" i="2"/>
  <c r="J42" i="2"/>
  <c r="R43" i="2"/>
  <c r="F42" i="2"/>
  <c r="D42" i="2"/>
  <c r="F43" i="2"/>
  <c r="H12" i="2"/>
  <c r="H11" i="2"/>
  <c r="H10" i="2"/>
  <c r="P12" i="2"/>
  <c r="P11" i="2"/>
  <c r="P10" i="2"/>
  <c r="J11" i="2"/>
  <c r="D11" i="2"/>
  <c r="J12" i="2"/>
  <c r="R10" i="2"/>
  <c r="F12" i="2"/>
  <c r="R12" i="2"/>
  <c r="D12" i="2"/>
  <c r="J10" i="2"/>
  <c r="F11" i="2"/>
  <c r="R11" i="2"/>
  <c r="F10" i="2"/>
  <c r="D10" i="2"/>
  <c r="H32" i="2"/>
  <c r="H31" i="2"/>
  <c r="H30" i="2"/>
  <c r="P32" i="2"/>
  <c r="P31" i="2"/>
  <c r="P30" i="2"/>
  <c r="J32" i="2"/>
  <c r="R30" i="2"/>
  <c r="D32" i="2"/>
  <c r="J30" i="2"/>
  <c r="R31" i="2"/>
  <c r="F30" i="2"/>
  <c r="D30" i="2"/>
  <c r="F32" i="2"/>
  <c r="J31" i="2"/>
  <c r="R32" i="2"/>
  <c r="F31" i="2"/>
  <c r="D31" i="2"/>
  <c r="H28" i="2"/>
  <c r="H27" i="2"/>
  <c r="H26" i="2"/>
  <c r="P28" i="2"/>
  <c r="P27" i="2"/>
  <c r="P26" i="2"/>
  <c r="F28" i="2"/>
  <c r="R27" i="2"/>
  <c r="F26" i="2"/>
  <c r="D28" i="2"/>
  <c r="D26" i="2"/>
  <c r="J27" i="2"/>
  <c r="R28" i="2"/>
  <c r="F27" i="2"/>
  <c r="D27" i="2"/>
  <c r="J28" i="2"/>
  <c r="R26" i="2"/>
  <c r="J26" i="2"/>
  <c r="H20" i="2"/>
  <c r="H19" i="2"/>
  <c r="H18" i="2"/>
  <c r="P20" i="2"/>
  <c r="P19" i="2"/>
  <c r="P18" i="2"/>
  <c r="R19" i="2"/>
  <c r="F18" i="2"/>
  <c r="J19" i="2"/>
  <c r="R20" i="2"/>
  <c r="F19" i="2"/>
  <c r="D19" i="2"/>
  <c r="J20" i="2"/>
  <c r="R18" i="2"/>
  <c r="D18" i="2"/>
  <c r="F20" i="2"/>
  <c r="D20" i="2"/>
  <c r="J18" i="2"/>
  <c r="H40" i="2"/>
  <c r="H39" i="2"/>
  <c r="H38" i="2"/>
  <c r="P40" i="2"/>
  <c r="P39" i="2"/>
  <c r="P38" i="2"/>
  <c r="R40" i="2"/>
  <c r="F39" i="2"/>
  <c r="J40" i="2"/>
  <c r="R38" i="2"/>
  <c r="F40" i="2"/>
  <c r="D40" i="2"/>
  <c r="J38" i="2"/>
  <c r="D39" i="2"/>
  <c r="R39" i="2"/>
  <c r="F38" i="2"/>
  <c r="D38" i="2"/>
  <c r="J39" i="2"/>
  <c r="H8" i="2"/>
  <c r="H7" i="2"/>
  <c r="H6" i="2"/>
  <c r="P8" i="2"/>
  <c r="P7" i="2"/>
  <c r="R8" i="2"/>
  <c r="F7" i="2"/>
  <c r="J8" i="2"/>
  <c r="R6" i="2"/>
  <c r="F8" i="2"/>
  <c r="P6" i="2"/>
  <c r="D7" i="2"/>
  <c r="D8" i="2"/>
  <c r="R7" i="2"/>
  <c r="J6" i="2"/>
  <c r="F6" i="2"/>
  <c r="J7" i="2"/>
  <c r="D6" i="2"/>
  <c r="O9" i="9"/>
  <c r="K9" i="9"/>
  <c r="C23" i="5"/>
  <c r="B5" i="9" s="1"/>
  <c r="B74" i="2" s="1"/>
  <c r="R7" i="11"/>
  <c r="M7" i="11"/>
  <c r="P7" i="11" s="1"/>
  <c r="H7" i="11"/>
  <c r="K7" i="11" s="1"/>
  <c r="C7" i="11"/>
  <c r="F7" i="11" s="1"/>
  <c r="L9" i="9"/>
  <c r="L8" i="9"/>
  <c r="K8" i="9" s="1"/>
  <c r="P9" i="9"/>
  <c r="P8" i="9"/>
  <c r="O8" i="9" s="1"/>
  <c r="C4" i="9"/>
  <c r="C73" i="2" s="1"/>
  <c r="D4" i="9"/>
  <c r="D73" i="2" s="1"/>
  <c r="E4" i="9"/>
  <c r="E73" i="2" s="1"/>
  <c r="B4" i="9"/>
  <c r="B73" i="2" s="1"/>
  <c r="C6" i="9"/>
  <c r="C75" i="2" s="1"/>
  <c r="D6" i="9"/>
  <c r="D75" i="2" s="1"/>
  <c r="E6" i="9"/>
  <c r="E75" i="2" s="1"/>
  <c r="B6" i="9"/>
  <c r="B75" i="2" s="1"/>
  <c r="A5" i="9"/>
  <c r="A74" i="2" s="1"/>
  <c r="A6" i="9"/>
  <c r="A75" i="2" s="1"/>
  <c r="A7" i="9"/>
  <c r="A76" i="2" s="1"/>
  <c r="D23" i="5"/>
  <c r="C5" i="9" s="1"/>
  <c r="C74" i="2" s="1"/>
  <c r="E23" i="5"/>
  <c r="D5" i="9" s="1"/>
  <c r="D74" i="2" s="1"/>
  <c r="F23" i="5"/>
  <c r="E5" i="9" s="1"/>
  <c r="E74" i="2" s="1"/>
  <c r="F5" i="6"/>
  <c r="D5" i="6"/>
  <c r="B45" i="6"/>
  <c r="B46" i="6"/>
  <c r="C38" i="6"/>
  <c r="B5" i="6"/>
  <c r="B34" i="6"/>
  <c r="B35" i="6"/>
  <c r="B36" i="6"/>
  <c r="B37" i="6"/>
  <c r="B38" i="6"/>
  <c r="B39" i="6"/>
  <c r="B40" i="6"/>
  <c r="B41" i="6"/>
  <c r="B42" i="6"/>
  <c r="B43" i="6"/>
  <c r="B44" i="6"/>
  <c r="B33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E18" i="6"/>
  <c r="E6" i="6"/>
  <c r="E7" i="6"/>
  <c r="E8" i="6"/>
  <c r="E9" i="6"/>
  <c r="E10" i="6"/>
  <c r="E11" i="6"/>
  <c r="E12" i="6"/>
  <c r="E13" i="6"/>
  <c r="E14" i="6"/>
  <c r="E15" i="6"/>
  <c r="E16" i="6"/>
  <c r="E17" i="6"/>
  <c r="E5" i="6"/>
  <c r="G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C10" i="6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M6" i="5"/>
  <c r="L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6" i="5"/>
  <c r="J6" i="5"/>
  <c r="K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6" i="5"/>
  <c r="F19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F7" i="5"/>
  <c r="F8" i="5"/>
  <c r="F9" i="5"/>
  <c r="F10" i="5"/>
  <c r="F11" i="5"/>
  <c r="F12" i="5"/>
  <c r="F13" i="5"/>
  <c r="F14" i="5"/>
  <c r="F15" i="5"/>
  <c r="F16" i="5"/>
  <c r="F17" i="5"/>
  <c r="F18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E6" i="5"/>
  <c r="F6" i="5"/>
  <c r="G6" i="5"/>
  <c r="D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6" i="5"/>
  <c r="A6" i="5" a="1"/>
  <c r="A6" i="5" s="1"/>
  <c r="H117" i="1"/>
  <c r="A38" i="3"/>
  <c r="A164" i="1"/>
  <c r="A99" i="2"/>
  <c r="N23" i="1"/>
  <c r="J25" i="1"/>
  <c r="G23" i="1"/>
  <c r="K23" i="1"/>
  <c r="L23" i="1"/>
  <c r="M23" i="1"/>
  <c r="K24" i="1"/>
  <c r="L24" i="1"/>
  <c r="M24" i="1"/>
  <c r="K25" i="1"/>
  <c r="L25" i="1"/>
  <c r="M25" i="1"/>
  <c r="E23" i="1"/>
  <c r="H19" i="14" s="1"/>
  <c r="F23" i="1"/>
  <c r="L19" i="14" s="1"/>
  <c r="H23" i="1"/>
  <c r="G20" i="5" s="1"/>
  <c r="G22" i="5" s="1"/>
  <c r="E24" i="1"/>
  <c r="F24" i="1"/>
  <c r="G24" i="1"/>
  <c r="H24" i="1"/>
  <c r="E25" i="1"/>
  <c r="F25" i="1"/>
  <c r="H25" i="1"/>
  <c r="Q47" i="1"/>
  <c r="R47" i="1"/>
  <c r="S47" i="1"/>
  <c r="T47" i="1"/>
  <c r="Q48" i="1"/>
  <c r="R48" i="1"/>
  <c r="S48" i="1"/>
  <c r="T48" i="1"/>
  <c r="Q49" i="1"/>
  <c r="R49" i="1"/>
  <c r="S49" i="1"/>
  <c r="T49" i="1"/>
  <c r="K47" i="1"/>
  <c r="H183" i="14" s="1"/>
  <c r="L47" i="1"/>
  <c r="L183" i="14" s="1"/>
  <c r="M47" i="1"/>
  <c r="P183" i="14" s="1"/>
  <c r="N47" i="1"/>
  <c r="K48" i="1"/>
  <c r="L48" i="1"/>
  <c r="M48" i="1"/>
  <c r="N48" i="1"/>
  <c r="K49" i="1"/>
  <c r="L49" i="1"/>
  <c r="M49" i="1"/>
  <c r="N49" i="1"/>
  <c r="P49" i="1"/>
  <c r="P48" i="1"/>
  <c r="P47" i="1"/>
  <c r="J49" i="1"/>
  <c r="J48" i="1"/>
  <c r="J47" i="1"/>
  <c r="D183" i="14" s="1"/>
  <c r="E47" i="1"/>
  <c r="M20" i="5" s="1"/>
  <c r="F47" i="1"/>
  <c r="G47" i="1"/>
  <c r="H47" i="1"/>
  <c r="E48" i="1"/>
  <c r="F48" i="1"/>
  <c r="G48" i="1"/>
  <c r="H48" i="1"/>
  <c r="E49" i="1"/>
  <c r="F49" i="1"/>
  <c r="G49" i="1"/>
  <c r="H49" i="1"/>
  <c r="K71" i="1"/>
  <c r="L71" i="1"/>
  <c r="M71" i="1"/>
  <c r="N71" i="1"/>
  <c r="K72" i="1"/>
  <c r="L72" i="1"/>
  <c r="M72" i="1"/>
  <c r="N72" i="1"/>
  <c r="K73" i="1"/>
  <c r="L73" i="1"/>
  <c r="M73" i="1"/>
  <c r="N73" i="1"/>
  <c r="J73" i="1"/>
  <c r="J72" i="1"/>
  <c r="J71" i="1"/>
  <c r="Q159" i="1"/>
  <c r="R159" i="1"/>
  <c r="Q160" i="1"/>
  <c r="R160" i="1"/>
  <c r="Q161" i="1"/>
  <c r="R161" i="1"/>
  <c r="W159" i="1"/>
  <c r="X159" i="1"/>
  <c r="Y159" i="1"/>
  <c r="Z159" i="1"/>
  <c r="W160" i="1"/>
  <c r="X160" i="1"/>
  <c r="Y160" i="1"/>
  <c r="Z160" i="1"/>
  <c r="W161" i="1"/>
  <c r="X161" i="1"/>
  <c r="Y161" i="1"/>
  <c r="Z161" i="1"/>
  <c r="V161" i="1"/>
  <c r="V160" i="1"/>
  <c r="V159" i="1"/>
  <c r="P161" i="1"/>
  <c r="P160" i="1"/>
  <c r="P159" i="1"/>
  <c r="K159" i="1"/>
  <c r="L159" i="1"/>
  <c r="K160" i="1"/>
  <c r="L160" i="1"/>
  <c r="K161" i="1"/>
  <c r="L161" i="1"/>
  <c r="J161" i="1"/>
  <c r="J160" i="1"/>
  <c r="J159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K33" i="3"/>
  <c r="L33" i="3"/>
  <c r="M33" i="3"/>
  <c r="N33" i="3"/>
  <c r="K34" i="3"/>
  <c r="L34" i="3"/>
  <c r="M34" i="3"/>
  <c r="N34" i="3"/>
  <c r="K35" i="3"/>
  <c r="L35" i="3"/>
  <c r="M35" i="3"/>
  <c r="N35" i="3"/>
  <c r="J35" i="3"/>
  <c r="J34" i="3"/>
  <c r="J33" i="3"/>
  <c r="E33" i="3"/>
  <c r="F33" i="3"/>
  <c r="G33" i="3"/>
  <c r="H33" i="3"/>
  <c r="E34" i="3"/>
  <c r="F34" i="3"/>
  <c r="G34" i="3"/>
  <c r="H34" i="3"/>
  <c r="E35" i="3"/>
  <c r="F35" i="3"/>
  <c r="G35" i="3"/>
  <c r="H35" i="3"/>
  <c r="D35" i="3"/>
  <c r="D34" i="3"/>
  <c r="Q15" i="3"/>
  <c r="R15" i="3"/>
  <c r="S15" i="3"/>
  <c r="T15" i="3"/>
  <c r="Q16" i="3"/>
  <c r="R16" i="3"/>
  <c r="S16" i="3"/>
  <c r="T16" i="3"/>
  <c r="Q17" i="3"/>
  <c r="R17" i="3"/>
  <c r="S17" i="3"/>
  <c r="T17" i="3"/>
  <c r="P17" i="3"/>
  <c r="P16" i="3"/>
  <c r="P15" i="3"/>
  <c r="K15" i="3"/>
  <c r="L15" i="3"/>
  <c r="M15" i="3"/>
  <c r="N15" i="3"/>
  <c r="K16" i="3"/>
  <c r="L16" i="3"/>
  <c r="M16" i="3"/>
  <c r="N16" i="3"/>
  <c r="K17" i="3"/>
  <c r="L17" i="3"/>
  <c r="M17" i="3"/>
  <c r="N17" i="3"/>
  <c r="J17" i="3"/>
  <c r="J16" i="3"/>
  <c r="J15" i="3"/>
  <c r="E15" i="3"/>
  <c r="F15" i="3"/>
  <c r="G15" i="3"/>
  <c r="H15" i="3"/>
  <c r="E16" i="3"/>
  <c r="F16" i="3"/>
  <c r="G16" i="3"/>
  <c r="H16" i="3"/>
  <c r="E17" i="3"/>
  <c r="F17" i="3"/>
  <c r="G17" i="3"/>
  <c r="H17" i="3"/>
  <c r="D17" i="3"/>
  <c r="D16" i="3"/>
  <c r="D161" i="1"/>
  <c r="D160" i="1"/>
  <c r="D159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J137" i="1"/>
  <c r="J136" i="1"/>
  <c r="J135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D137" i="1"/>
  <c r="D203" i="14" s="1"/>
  <c r="E117" i="1"/>
  <c r="F117" i="1"/>
  <c r="G117" i="1"/>
  <c r="E118" i="1"/>
  <c r="F118" i="1"/>
  <c r="G118" i="1"/>
  <c r="H118" i="1"/>
  <c r="E119" i="1"/>
  <c r="F119" i="1"/>
  <c r="G119" i="1"/>
  <c r="H119" i="1"/>
  <c r="D117" i="1"/>
  <c r="D119" i="1"/>
  <c r="J24" i="1"/>
  <c r="D48" i="1"/>
  <c r="E94" i="1"/>
  <c r="F94" i="1"/>
  <c r="G94" i="1"/>
  <c r="H94" i="1"/>
  <c r="E95" i="1"/>
  <c r="F95" i="1"/>
  <c r="G95" i="1"/>
  <c r="H95" i="1"/>
  <c r="E96" i="1"/>
  <c r="F96" i="1"/>
  <c r="G96" i="1"/>
  <c r="H96" i="1"/>
  <c r="D96" i="1"/>
  <c r="D95" i="1"/>
  <c r="D94" i="1"/>
  <c r="K94" i="1"/>
  <c r="H158" i="14" s="1"/>
  <c r="I158" i="14" s="1"/>
  <c r="L94" i="1"/>
  <c r="L158" i="14" s="1"/>
  <c r="M158" i="14" s="1"/>
  <c r="M94" i="1"/>
  <c r="P158" i="14" s="1"/>
  <c r="Q158" i="14" s="1"/>
  <c r="N94" i="1"/>
  <c r="K95" i="1"/>
  <c r="L95" i="1"/>
  <c r="M95" i="1"/>
  <c r="N95" i="1"/>
  <c r="K96" i="1"/>
  <c r="L96" i="1"/>
  <c r="M96" i="1"/>
  <c r="N96" i="1"/>
  <c r="J96" i="1"/>
  <c r="J95" i="1"/>
  <c r="J94" i="1"/>
  <c r="D158" i="14" s="1"/>
  <c r="E158" i="14" s="1"/>
  <c r="Q94" i="1"/>
  <c r="R94" i="1"/>
  <c r="S94" i="1"/>
  <c r="T94" i="1"/>
  <c r="Q95" i="1"/>
  <c r="R95" i="1"/>
  <c r="S95" i="1"/>
  <c r="T95" i="1"/>
  <c r="Q96" i="1"/>
  <c r="R96" i="1"/>
  <c r="S96" i="1"/>
  <c r="T96" i="1"/>
  <c r="P96" i="1"/>
  <c r="P95" i="1"/>
  <c r="P94" i="1"/>
  <c r="AC94" i="1"/>
  <c r="AD94" i="1"/>
  <c r="AE94" i="1"/>
  <c r="AF94" i="1"/>
  <c r="AC95" i="1"/>
  <c r="AD95" i="1"/>
  <c r="AE95" i="1"/>
  <c r="AF95" i="1"/>
  <c r="AC96" i="1"/>
  <c r="AD96" i="1"/>
  <c r="AE96" i="1"/>
  <c r="AF96" i="1"/>
  <c r="AB96" i="1"/>
  <c r="AB95" i="1"/>
  <c r="AB94" i="1"/>
  <c r="W94" i="1"/>
  <c r="X94" i="1"/>
  <c r="Y94" i="1"/>
  <c r="Z94" i="1"/>
  <c r="W95" i="1"/>
  <c r="X95" i="1"/>
  <c r="Y95" i="1"/>
  <c r="Z95" i="1"/>
  <c r="W96" i="1"/>
  <c r="X96" i="1"/>
  <c r="Y96" i="1"/>
  <c r="Z96" i="1"/>
  <c r="V95" i="1"/>
  <c r="V96" i="1"/>
  <c r="AC117" i="1"/>
  <c r="AD117" i="1"/>
  <c r="AE117" i="1"/>
  <c r="AF117" i="1"/>
  <c r="AC118" i="1"/>
  <c r="AD118" i="1"/>
  <c r="AE118" i="1"/>
  <c r="AF118" i="1"/>
  <c r="AC119" i="1"/>
  <c r="AD119" i="1"/>
  <c r="AE119" i="1"/>
  <c r="AF119" i="1"/>
  <c r="AB119" i="1"/>
  <c r="AB118" i="1"/>
  <c r="AB117" i="1"/>
  <c r="W117" i="1"/>
  <c r="X117" i="1"/>
  <c r="Y117" i="1"/>
  <c r="Z117" i="1"/>
  <c r="W118" i="1"/>
  <c r="X118" i="1"/>
  <c r="Y118" i="1"/>
  <c r="Z118" i="1"/>
  <c r="W119" i="1"/>
  <c r="X119" i="1"/>
  <c r="Y119" i="1"/>
  <c r="Z119" i="1"/>
  <c r="V119" i="1"/>
  <c r="V118" i="1"/>
  <c r="V117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P119" i="1"/>
  <c r="P118" i="1"/>
  <c r="D118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J119" i="1"/>
  <c r="J118" i="1"/>
  <c r="J117" i="1"/>
  <c r="D135" i="1"/>
  <c r="D136" i="1"/>
  <c r="B2" i="2"/>
  <c r="B2" i="1"/>
  <c r="B9" i="1"/>
  <c r="B10" i="1"/>
  <c r="B11" i="1"/>
  <c r="B12" i="1"/>
  <c r="B13" i="1"/>
  <c r="B15" i="1"/>
  <c r="B16" i="1"/>
  <c r="B17" i="1"/>
  <c r="B18" i="1"/>
  <c r="B19" i="1"/>
  <c r="B20" i="1"/>
  <c r="B21" i="1"/>
  <c r="B22" i="1"/>
  <c r="D23" i="1"/>
  <c r="D24" i="1"/>
  <c r="D25" i="1"/>
  <c r="D47" i="1"/>
  <c r="D49" i="1"/>
  <c r="A104" i="1"/>
  <c r="A50" i="14" s="1"/>
  <c r="B50" i="14"/>
  <c r="A105" i="1"/>
  <c r="A51" i="14" s="1"/>
  <c r="B51" i="14"/>
  <c r="A106" i="1"/>
  <c r="A52" i="14" s="1"/>
  <c r="B106" i="1"/>
  <c r="B52" i="14" s="1"/>
  <c r="A107" i="1"/>
  <c r="A53" i="14" s="1"/>
  <c r="B107" i="1"/>
  <c r="B53" i="14" s="1"/>
  <c r="A108" i="1"/>
  <c r="A54" i="14" s="1"/>
  <c r="B108" i="1"/>
  <c r="B54" i="14" s="1"/>
  <c r="A109" i="1"/>
  <c r="A55" i="14" s="1"/>
  <c r="B109" i="1"/>
  <c r="B55" i="14" s="1"/>
  <c r="A110" i="1"/>
  <c r="A56" i="14" s="1"/>
  <c r="B110" i="1"/>
  <c r="B56" i="14" s="1"/>
  <c r="A111" i="1"/>
  <c r="A57" i="14" s="1"/>
  <c r="B111" i="1"/>
  <c r="B57" i="14" s="1"/>
  <c r="A112" i="1"/>
  <c r="A58" i="14" s="1"/>
  <c r="B112" i="1"/>
  <c r="B58" i="14" s="1"/>
  <c r="A113" i="1"/>
  <c r="A59" i="14" s="1"/>
  <c r="B113" i="1"/>
  <c r="B59" i="14" s="1"/>
  <c r="A114" i="1"/>
  <c r="A60" i="14" s="1"/>
  <c r="B114" i="1"/>
  <c r="B60" i="14" s="1"/>
  <c r="A115" i="1"/>
  <c r="A61" i="14" s="1"/>
  <c r="B115" i="1"/>
  <c r="B61" i="14" s="1"/>
  <c r="A116" i="1"/>
  <c r="A62" i="14" s="1"/>
  <c r="B116" i="1"/>
  <c r="B62" i="14" s="1"/>
  <c r="V94" i="1"/>
  <c r="D33" i="3"/>
  <c r="D15" i="3"/>
  <c r="F203" i="14" l="1"/>
  <c r="E203" i="14"/>
  <c r="D19" i="14"/>
  <c r="E19" i="14" s="1"/>
  <c r="C51" i="13"/>
  <c r="M5" i="11"/>
  <c r="L63" i="14"/>
  <c r="R158" i="14"/>
  <c r="R183" i="14"/>
  <c r="Q183" i="14"/>
  <c r="N158" i="14"/>
  <c r="F183" i="14"/>
  <c r="E183" i="14"/>
  <c r="N183" i="14"/>
  <c r="M183" i="14"/>
  <c r="C6" i="11"/>
  <c r="J158" i="14"/>
  <c r="I183" i="14"/>
  <c r="J183" i="14"/>
  <c r="C5" i="11"/>
  <c r="D63" i="14"/>
  <c r="R6" i="11"/>
  <c r="H5" i="11"/>
  <c r="K5" i="11" s="1"/>
  <c r="H63" i="14"/>
  <c r="F158" i="14"/>
  <c r="M6" i="11"/>
  <c r="M8" i="11"/>
  <c r="L112" i="14"/>
  <c r="M9" i="11"/>
  <c r="L135" i="14"/>
  <c r="M135" i="14" s="1"/>
  <c r="H6" i="11"/>
  <c r="AA17" i="11" s="1"/>
  <c r="J6" i="11" s="1"/>
  <c r="C8" i="11"/>
  <c r="D112" i="14"/>
  <c r="H8" i="11"/>
  <c r="H112" i="14"/>
  <c r="H9" i="11"/>
  <c r="H135" i="14"/>
  <c r="I135" i="14" s="1"/>
  <c r="C9" i="11"/>
  <c r="D135" i="14"/>
  <c r="R5" i="11"/>
  <c r="P63" i="14"/>
  <c r="Q93" i="2"/>
  <c r="U93" i="2"/>
  <c r="R4" i="11"/>
  <c r="P42" i="14"/>
  <c r="M4" i="11"/>
  <c r="L42" i="14"/>
  <c r="H42" i="14"/>
  <c r="C46" i="6"/>
  <c r="B18" i="14"/>
  <c r="B41" i="14"/>
  <c r="B32" i="14"/>
  <c r="B9" i="14"/>
  <c r="F20" i="5"/>
  <c r="P19" i="14"/>
  <c r="Q19" i="14" s="1"/>
  <c r="V6" i="2"/>
  <c r="V40" i="2"/>
  <c r="V30" i="2"/>
  <c r="V14" i="2"/>
  <c r="V20" i="2"/>
  <c r="V28" i="2"/>
  <c r="B40" i="14"/>
  <c r="B17" i="14"/>
  <c r="B31" i="14"/>
  <c r="B8" i="14"/>
  <c r="V11" i="2"/>
  <c r="V18" i="2"/>
  <c r="V34" i="2"/>
  <c r="B14" i="14"/>
  <c r="B37" i="14"/>
  <c r="C13" i="6"/>
  <c r="B36" i="14"/>
  <c r="B13" i="14"/>
  <c r="C11" i="6"/>
  <c r="B34" i="14"/>
  <c r="B11" i="14"/>
  <c r="B16" i="14"/>
  <c r="B39" i="14"/>
  <c r="C7" i="6"/>
  <c r="B30" i="14"/>
  <c r="B7" i="14"/>
  <c r="V39" i="2"/>
  <c r="V46" i="2"/>
  <c r="V32" i="2"/>
  <c r="V60" i="2"/>
  <c r="V16" i="2"/>
  <c r="V54" i="2"/>
  <c r="V50" i="2"/>
  <c r="V27" i="2"/>
  <c r="V42" i="2"/>
  <c r="C15" i="6"/>
  <c r="B38" i="14"/>
  <c r="B15" i="14"/>
  <c r="C6" i="6"/>
  <c r="B29" i="14"/>
  <c r="B6" i="14"/>
  <c r="V7" i="2"/>
  <c r="V48" i="2"/>
  <c r="V31" i="2"/>
  <c r="V58" i="2"/>
  <c r="V56" i="2"/>
  <c r="V52" i="2"/>
  <c r="V36" i="2"/>
  <c r="V44" i="2"/>
  <c r="C5" i="6"/>
  <c r="B28" i="14"/>
  <c r="B5" i="14"/>
  <c r="V10" i="2"/>
  <c r="V59" i="2"/>
  <c r="V15" i="2"/>
  <c r="V51" i="2"/>
  <c r="V35" i="2"/>
  <c r="M19" i="14"/>
  <c r="N19" i="14"/>
  <c r="V8" i="2"/>
  <c r="V47" i="2"/>
  <c r="C40" i="6"/>
  <c r="B35" i="14"/>
  <c r="B12" i="14"/>
  <c r="I19" i="14"/>
  <c r="V38" i="2"/>
  <c r="V55" i="2"/>
  <c r="V19" i="2"/>
  <c r="V26" i="2"/>
  <c r="V43" i="2"/>
  <c r="V12" i="2"/>
  <c r="Y26" i="11"/>
  <c r="T68" i="2" a="1"/>
  <c r="T68" i="2" s="1"/>
  <c r="T65" i="2" a="1"/>
  <c r="T65" i="2" s="1"/>
  <c r="T70" i="2" a="1"/>
  <c r="T70" i="2" s="1"/>
  <c r="T62" i="2" a="1"/>
  <c r="T62" i="2" s="1"/>
  <c r="T69" i="2" a="1"/>
  <c r="T69" i="2" s="1"/>
  <c r="T67" i="2" a="1"/>
  <c r="T67" i="2" s="1"/>
  <c r="T66" i="2" a="1"/>
  <c r="T66" i="2" s="1"/>
  <c r="T64" i="2" a="1"/>
  <c r="T64" i="2" s="1"/>
  <c r="T63" i="2" a="1"/>
  <c r="T63" i="2" s="1"/>
  <c r="AB28" i="11"/>
  <c r="AB18" i="11"/>
  <c r="O7" i="11" s="1"/>
  <c r="Y28" i="11"/>
  <c r="Y18" i="11"/>
  <c r="E7" i="11" s="1"/>
  <c r="Z26" i="11"/>
  <c r="AA16" i="11"/>
  <c r="J5" i="11" s="1"/>
  <c r="Z28" i="11"/>
  <c r="AA18" i="11"/>
  <c r="J7" i="11" s="1"/>
  <c r="L68" i="2" a="1"/>
  <c r="L68" i="2" s="1"/>
  <c r="L67" i="2" a="1"/>
  <c r="L67" i="2" s="1"/>
  <c r="L66" i="2" a="1"/>
  <c r="L66" i="2" s="1"/>
  <c r="L65" i="2" a="1"/>
  <c r="L65" i="2" s="1"/>
  <c r="L64" i="2" a="1"/>
  <c r="L64" i="2" s="1"/>
  <c r="L63" i="2" a="1"/>
  <c r="L63" i="2" s="1"/>
  <c r="L70" i="2" a="1"/>
  <c r="L70" i="2" s="1"/>
  <c r="L62" i="2" a="1"/>
  <c r="L62" i="2" s="1"/>
  <c r="L69" i="2" a="1"/>
  <c r="L69" i="2" s="1"/>
  <c r="X70" i="2" a="1"/>
  <c r="X70" i="2" s="1"/>
  <c r="X62" i="2" a="1"/>
  <c r="X62" i="2" s="1"/>
  <c r="X69" i="2" a="1"/>
  <c r="X69" i="2" s="1"/>
  <c r="X68" i="2" a="1"/>
  <c r="X68" i="2" s="1"/>
  <c r="X67" i="2" a="1"/>
  <c r="X67" i="2" s="1"/>
  <c r="X66" i="2" a="1"/>
  <c r="X66" i="2" s="1"/>
  <c r="X65" i="2" a="1"/>
  <c r="X65" i="2" s="1"/>
  <c r="X64" i="2" a="1"/>
  <c r="X64" i="2" s="1"/>
  <c r="X63" i="2" a="1"/>
  <c r="X63" i="2" s="1"/>
  <c r="G19" i="6"/>
  <c r="E19" i="6"/>
  <c r="D19" i="6"/>
  <c r="F19" i="6"/>
  <c r="D67" i="2" a="1"/>
  <c r="D67" i="2" s="1"/>
  <c r="D63" i="2" a="1"/>
  <c r="D63" i="2" s="1"/>
  <c r="D64" i="2" a="1"/>
  <c r="D64" i="2" s="1"/>
  <c r="D68" i="2" a="1"/>
  <c r="D68" i="2" s="1"/>
  <c r="D65" i="2" a="1"/>
  <c r="D65" i="2" s="1"/>
  <c r="D66" i="2" a="1"/>
  <c r="D66" i="2" s="1"/>
  <c r="D69" i="2" a="1"/>
  <c r="D69" i="2" s="1"/>
  <c r="D70" i="2" a="1"/>
  <c r="D70" i="2" s="1"/>
  <c r="D62" i="2" a="1"/>
  <c r="D62" i="2" s="1"/>
  <c r="F67" i="2" a="1"/>
  <c r="F67" i="2" s="1"/>
  <c r="F63" i="2" a="1"/>
  <c r="F63" i="2" s="1"/>
  <c r="F64" i="2" a="1"/>
  <c r="F64" i="2" s="1"/>
  <c r="F68" i="2" a="1"/>
  <c r="F68" i="2" s="1"/>
  <c r="F65" i="2" a="1"/>
  <c r="F65" i="2" s="1"/>
  <c r="F66" i="2" a="1"/>
  <c r="F66" i="2" s="1"/>
  <c r="F69" i="2" a="1"/>
  <c r="F69" i="2" s="1"/>
  <c r="F70" i="2" a="1"/>
  <c r="F70" i="2" s="1"/>
  <c r="F62" i="2" a="1"/>
  <c r="F62" i="2" s="1"/>
  <c r="P70" i="2" a="1"/>
  <c r="P70" i="2" s="1"/>
  <c r="P66" i="2" a="1"/>
  <c r="P66" i="2" s="1"/>
  <c r="P67" i="2" a="1"/>
  <c r="P67" i="2" s="1"/>
  <c r="P68" i="2" a="1"/>
  <c r="P68" i="2" s="1"/>
  <c r="P62" i="2" a="1"/>
  <c r="P62" i="2" s="1"/>
  <c r="P63" i="2" a="1"/>
  <c r="P63" i="2" s="1"/>
  <c r="P69" i="2" a="1"/>
  <c r="P69" i="2" s="1"/>
  <c r="P64" i="2" a="1"/>
  <c r="P64" i="2" s="1"/>
  <c r="P65" i="2" a="1"/>
  <c r="P65" i="2" s="1"/>
  <c r="R70" i="2" a="1"/>
  <c r="R70" i="2" s="1"/>
  <c r="R69" i="2" a="1"/>
  <c r="R69" i="2" s="1"/>
  <c r="R62" i="2" a="1"/>
  <c r="R62" i="2" s="1"/>
  <c r="R66" i="2" a="1"/>
  <c r="R66" i="2" s="1"/>
  <c r="R63" i="2" a="1"/>
  <c r="R63" i="2" s="1"/>
  <c r="R67" i="2" a="1"/>
  <c r="R67" i="2" s="1"/>
  <c r="R64" i="2" a="1"/>
  <c r="R64" i="2" s="1"/>
  <c r="R68" i="2" a="1"/>
  <c r="R68" i="2" s="1"/>
  <c r="R65" i="2" a="1"/>
  <c r="R65" i="2" s="1"/>
  <c r="H70" i="2" a="1"/>
  <c r="H70" i="2" s="1"/>
  <c r="H67" i="2" a="1"/>
  <c r="H67" i="2" s="1"/>
  <c r="H66" i="2" a="1"/>
  <c r="H66" i="2" s="1"/>
  <c r="H64" i="2" a="1"/>
  <c r="H64" i="2" s="1"/>
  <c r="H65" i="2" a="1"/>
  <c r="H65" i="2" s="1"/>
  <c r="H63" i="2" a="1"/>
  <c r="H63" i="2" s="1"/>
  <c r="H62" i="2" a="1"/>
  <c r="H62" i="2" s="1"/>
  <c r="H68" i="2" a="1"/>
  <c r="H68" i="2" s="1"/>
  <c r="H69" i="2" a="1"/>
  <c r="H69" i="2" s="1"/>
  <c r="J70" i="2" a="1"/>
  <c r="J70" i="2" s="1"/>
  <c r="J62" i="2" a="1"/>
  <c r="J62" i="2" s="1"/>
  <c r="J66" i="2" a="1"/>
  <c r="J66" i="2" s="1"/>
  <c r="J63" i="2" a="1"/>
  <c r="J63" i="2" s="1"/>
  <c r="J67" i="2" a="1"/>
  <c r="J67" i="2" s="1"/>
  <c r="J64" i="2" a="1"/>
  <c r="J64" i="2" s="1"/>
  <c r="J68" i="2" a="1"/>
  <c r="J68" i="2" s="1"/>
  <c r="J65" i="2" a="1"/>
  <c r="J65" i="2" s="1"/>
  <c r="J69" i="2" a="1"/>
  <c r="J69" i="2" s="1"/>
  <c r="N70" i="2" a="1"/>
  <c r="N70" i="2" s="1"/>
  <c r="N64" i="2" a="1"/>
  <c r="N64" i="2" s="1"/>
  <c r="N62" i="2" a="1"/>
  <c r="N62" i="2" s="1"/>
  <c r="N65" i="2" a="1"/>
  <c r="N65" i="2" s="1"/>
  <c r="N63" i="2" a="1"/>
  <c r="N63" i="2" s="1"/>
  <c r="N66" i="2" a="1"/>
  <c r="N66" i="2" s="1"/>
  <c r="N67" i="2" a="1"/>
  <c r="N67" i="2" s="1"/>
  <c r="N68" i="2" a="1"/>
  <c r="N68" i="2" s="1"/>
  <c r="N69" i="2" a="1"/>
  <c r="N69" i="2" s="1"/>
  <c r="J20" i="5"/>
  <c r="I20" i="5"/>
  <c r="C20" i="5"/>
  <c r="B7" i="9" s="1"/>
  <c r="B76" i="2" s="1"/>
  <c r="F22" i="5"/>
  <c r="E7" i="9"/>
  <c r="E76" i="2" s="1"/>
  <c r="E20" i="5"/>
  <c r="H4" i="11"/>
  <c r="K4" i="11" s="1"/>
  <c r="D20" i="5"/>
  <c r="C7" i="9" s="1"/>
  <c r="C76" i="2" s="1"/>
  <c r="H20" i="5"/>
  <c r="C4" i="11"/>
  <c r="F4" i="11" s="1"/>
  <c r="K20" i="5"/>
  <c r="L20" i="5"/>
  <c r="C44" i="6"/>
  <c r="C33" i="6"/>
  <c r="C36" i="6"/>
  <c r="C8" i="6"/>
  <c r="C34" i="6"/>
  <c r="C14" i="6"/>
  <c r="C42" i="6"/>
  <c r="C16" i="6"/>
  <c r="C41" i="6"/>
  <c r="C37" i="6"/>
  <c r="C9" i="6"/>
  <c r="C12" i="6"/>
  <c r="B6" i="5" a="1"/>
  <c r="B6" i="5" s="1"/>
  <c r="C45" i="6"/>
  <c r="C18" i="6"/>
  <c r="C39" i="6"/>
  <c r="C43" i="6"/>
  <c r="C35" i="6"/>
  <c r="C17" i="6"/>
  <c r="N24" i="1"/>
  <c r="G25" i="1"/>
  <c r="N25" i="1"/>
  <c r="Y29" i="11" l="1"/>
  <c r="F8" i="11"/>
  <c r="Y17" i="11"/>
  <c r="E6" i="11" s="1"/>
  <c r="F6" i="11"/>
  <c r="Z27" i="11"/>
  <c r="K6" i="11"/>
  <c r="Y30" i="11"/>
  <c r="F9" i="11"/>
  <c r="AB26" i="11"/>
  <c r="P5" i="11"/>
  <c r="AB20" i="11"/>
  <c r="O9" i="11" s="1"/>
  <c r="P9" i="11"/>
  <c r="Z30" i="11"/>
  <c r="K9" i="11"/>
  <c r="Y16" i="11"/>
  <c r="E5" i="11" s="1"/>
  <c r="F5" i="11"/>
  <c r="AB19" i="11"/>
  <c r="O8" i="11" s="1"/>
  <c r="P8" i="11"/>
  <c r="Z29" i="11"/>
  <c r="K8" i="11"/>
  <c r="AB27" i="11"/>
  <c r="P6" i="11"/>
  <c r="AB25" i="11"/>
  <c r="P4" i="11"/>
  <c r="F19" i="14"/>
  <c r="AA20" i="11"/>
  <c r="J9" i="11" s="1"/>
  <c r="AB30" i="11"/>
  <c r="AB16" i="11"/>
  <c r="O5" i="11" s="1"/>
  <c r="Y19" i="11"/>
  <c r="E8" i="11" s="1"/>
  <c r="AB29" i="11"/>
  <c r="AB17" i="11"/>
  <c r="O6" i="11" s="1"/>
  <c r="Y20" i="11"/>
  <c r="E9" i="11" s="1"/>
  <c r="Y27" i="11"/>
  <c r="AA19" i="11"/>
  <c r="J8" i="11" s="1"/>
  <c r="J135" i="14"/>
  <c r="N135" i="14"/>
  <c r="J63" i="14"/>
  <c r="I63" i="14"/>
  <c r="J112" i="14"/>
  <c r="I112" i="14"/>
  <c r="N112" i="14"/>
  <c r="M112" i="14"/>
  <c r="Q63" i="14"/>
  <c r="R63" i="14"/>
  <c r="E112" i="14"/>
  <c r="F112" i="14"/>
  <c r="E63" i="14"/>
  <c r="F63" i="14"/>
  <c r="F135" i="14"/>
  <c r="E135" i="14"/>
  <c r="M63" i="14"/>
  <c r="N63" i="14"/>
  <c r="M42" i="14"/>
  <c r="N42" i="14"/>
  <c r="R42" i="14"/>
  <c r="Q42" i="14"/>
  <c r="AB15" i="11"/>
  <c r="O4" i="11" s="1"/>
  <c r="I42" i="14"/>
  <c r="J42" i="14"/>
  <c r="V62" i="2" a="1"/>
  <c r="V62" i="2" s="1"/>
  <c r="V69" i="2" a="1"/>
  <c r="V69" i="2" s="1"/>
  <c r="V70" i="2" a="1"/>
  <c r="V70" i="2" s="1"/>
  <c r="V64" i="2" a="1"/>
  <c r="V64" i="2" s="1"/>
  <c r="V63" i="2" a="1"/>
  <c r="V63" i="2" s="1"/>
  <c r="V65" i="2" a="1"/>
  <c r="V65" i="2" s="1"/>
  <c r="V66" i="2" a="1"/>
  <c r="V66" i="2" s="1"/>
  <c r="V67" i="2" a="1"/>
  <c r="V67" i="2" s="1"/>
  <c r="V68" i="2" a="1"/>
  <c r="V68" i="2" s="1"/>
  <c r="Z25" i="11"/>
  <c r="AA15" i="11"/>
  <c r="J4" i="11" s="1"/>
  <c r="Y25" i="11"/>
  <c r="Y15" i="11"/>
  <c r="E4" i="11" s="1"/>
  <c r="Z15" i="11"/>
  <c r="E22" i="5"/>
  <c r="D7" i="9"/>
  <c r="D76" i="2" s="1"/>
  <c r="D22" i="5" l="1"/>
  <c r="H22" i="5"/>
  <c r="J22" i="5"/>
  <c r="I22" i="5"/>
  <c r="K22" i="5"/>
  <c r="L22" i="5"/>
  <c r="M22" i="5"/>
  <c r="C2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tc={6785F6EF-225F-4953-A75C-D0E8EA52ACBC}</author>
    <author>tc={196B7447-776E-42CE-A8B3-66F5DFFC0094}</author>
    <author>tc={769A4D40-29A5-4AFE-B3E8-8111596A2EFE}</author>
  </authors>
  <commentList>
    <comment ref="D1" authorId="0" shapeId="0" xr:uid="{6785F6EF-225F-4953-A75C-D0E8EA52ACBC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how this looks transposed - indicator down, dates across. Don't' need to link - just see how looks.</t>
      </text>
    </comment>
    <comment ref="N5" authorId="1" shapeId="0" xr:uid="{196B7447-776E-42CE-A8B3-66F5DFFC009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after unemployment rate
Reply:
    Also add employee compensation and net operating surplus - corporations
Reply:
    Get rid of (%) for each column</t>
      </text>
    </comment>
    <comment ref="R5" authorId="2" shapeId="0" xr:uid="{769A4D40-29A5-4AFE-B3E8-8111596A2EF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home resale prices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Chan, Sue (MOF)</author>
  </authors>
  <commentList>
    <comment ref="J1" authorId="0" shapeId="0" xr:uid="{A5EF2785-A1BF-4F84-9E8C-55C8959596AF}">
      <text>
        <r>
          <rPr>
            <sz val="9"/>
            <color indexed="81"/>
            <rFont val="Tahoma"/>
            <family val="2"/>
          </rPr>
          <t>Do evolution chart for real and nominal GDP for 2023.
Update with private-sector average forecasts, low and high for the dates shown. Get from page 4-5 from N:\WP\Tracking_Eco Update Meetings\Bulletin\2023</t>
        </r>
        <r>
          <rPr>
            <sz val="9"/>
            <color indexed="81"/>
            <rFont val="Tahoma"/>
            <family val="2"/>
          </rPr>
          <t xml:space="preserve">
Include on Summary tab?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tc={01B08C36-C720-4CB5-A39F-CDAB0C42EC5A}</author>
  </authors>
  <commentList>
    <comment ref="A13" authorId="0" shapeId="0" xr:uid="{01B08C36-C720-4CB5-A39F-CDAB0C42EC5A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Desjardin Group / combine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tc={58FB04B8-487C-4EEF-8E57-5436884405BE}</author>
  </authors>
  <commentList>
    <comment ref="A117" authorId="0" shapeId="0" xr:uid="{58FB04B8-487C-4EEF-8E57-5436884405BE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on different sheet (if possible combine in 'key revenue drivers tab).
Also do nominal GDP, compensation of employees, nominal household consumption, net operating surplus -corporations, home resales, home resales prices, unemployment rate, CPI.
Reply:
    Split real and nominal here. Go 2023 to 2026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<sst xmlns="http://schemas.openxmlformats.org/spreadsheetml/2006/main" count="845" uniqueCount="224">
  <si>
    <t xml:space="preserve">  Forecaster</t>
  </si>
  <si>
    <t xml:space="preserve">  The Conference Board of Canada</t>
  </si>
  <si>
    <t xml:space="preserve">  Quantitative Economic Decisions</t>
  </si>
  <si>
    <t>Real GDP Growth</t>
  </si>
  <si>
    <t>Nominal GDP Growth</t>
  </si>
  <si>
    <t>Unemployment Rate</t>
  </si>
  <si>
    <t>(%)</t>
  </si>
  <si>
    <t>Average</t>
  </si>
  <si>
    <t>Low</t>
  </si>
  <si>
    <t>High</t>
  </si>
  <si>
    <t>GDP</t>
  </si>
  <si>
    <t>GDP Deflator</t>
  </si>
  <si>
    <t xml:space="preserve">Employment </t>
  </si>
  <si>
    <t>Labour Market</t>
  </si>
  <si>
    <t>Participation Rate</t>
  </si>
  <si>
    <t>Labour Force</t>
  </si>
  <si>
    <t>Prices</t>
  </si>
  <si>
    <t>CPI</t>
  </si>
  <si>
    <t>PCE Deflator</t>
  </si>
  <si>
    <t>Consumer Spending</t>
  </si>
  <si>
    <t>Nominal Consumer Spending</t>
  </si>
  <si>
    <t>Retail Sales</t>
  </si>
  <si>
    <t>Incomes</t>
  </si>
  <si>
    <t xml:space="preserve">Net Mixed Income </t>
  </si>
  <si>
    <t xml:space="preserve">Net Property Income </t>
  </si>
  <si>
    <t>Savings Rate</t>
  </si>
  <si>
    <t xml:space="preserve"> Net Operating Surplus - Corporations</t>
  </si>
  <si>
    <t>Housing</t>
  </si>
  <si>
    <t>Housing Starts</t>
  </si>
  <si>
    <t>Home Resales</t>
  </si>
  <si>
    <t>Home Resale Prices</t>
  </si>
  <si>
    <t>Nominal Residential Investment</t>
  </si>
  <si>
    <t>Taxes Less Subsidies (production, products &amp; imports)</t>
  </si>
  <si>
    <t>Household Current Transfers from Govt, Corporations and Non-Residents/Transfer Payments Received</t>
  </si>
  <si>
    <t>Household Current Transfers to Govt, Corporations and Non-Residents/Transfer Payments Paid</t>
  </si>
  <si>
    <t xml:space="preserve">  Desjardins</t>
  </si>
  <si>
    <t xml:space="preserve">  Stokes Economic Consulting</t>
  </si>
  <si>
    <t xml:space="preserve">  University of Toronto</t>
  </si>
  <si>
    <t xml:space="preserve">  RBC Financial Group</t>
  </si>
  <si>
    <t xml:space="preserve">  Scotiabank Group</t>
  </si>
  <si>
    <t xml:space="preserve">  TD Bank</t>
  </si>
  <si>
    <t xml:space="preserve">  BMO Capital Markets</t>
  </si>
  <si>
    <t xml:space="preserve">  CIBC Capital Markets</t>
  </si>
  <si>
    <t xml:space="preserve">  Central 1 Credit Union</t>
  </si>
  <si>
    <t xml:space="preserve">  Laurentian Bank Securities</t>
  </si>
  <si>
    <t xml:space="preserve">  National Bank of Canada</t>
  </si>
  <si>
    <t xml:space="preserve">  Desjardins Group</t>
  </si>
  <si>
    <t xml:space="preserve"> Primary Household Income </t>
  </si>
  <si>
    <t>Household Disposable Income</t>
  </si>
  <si>
    <t>Source Population/ 15+</t>
  </si>
  <si>
    <t>Taxes</t>
  </si>
  <si>
    <t>Taxes Less Subsidies On Products and Imports</t>
  </si>
  <si>
    <t>Taxes Less Subsidies on Production</t>
  </si>
  <si>
    <t>Household Current Transfers</t>
  </si>
  <si>
    <t>Date</t>
  </si>
  <si>
    <t>(000s)</t>
  </si>
  <si>
    <t xml:space="preserve">  CREA </t>
  </si>
  <si>
    <t>ONTARIO: SURVEY OF FORECASTS</t>
  </si>
  <si>
    <t xml:space="preserve">(per cent) </t>
  </si>
  <si>
    <t>FORECASTER</t>
  </si>
  <si>
    <t>DATE</t>
  </si>
  <si>
    <t>(per cent)  2023 - 2025</t>
  </si>
  <si>
    <t>Ontario - Ministry of Finance Survey of Forecasters</t>
  </si>
  <si>
    <t>Per cent</t>
  </si>
  <si>
    <t>GDP Deflator Growth</t>
  </si>
  <si>
    <t>Forecast Date</t>
  </si>
  <si>
    <t>Private-Sector Average</t>
  </si>
  <si>
    <t>2023 Budget Private-Sector Average</t>
  </si>
  <si>
    <t>Difference from Budget</t>
  </si>
  <si>
    <t>2023 Budget Planning Projection</t>
  </si>
  <si>
    <t xml:space="preserve"> Private-Sector Forecasts for Ontario Real GDP Growth (%)</t>
  </si>
  <si>
    <t>Real GDP 2023</t>
  </si>
  <si>
    <t>Real GDP 2024</t>
  </si>
  <si>
    <t>Nominal GDP 2023</t>
  </si>
  <si>
    <t>Nominal GDP 2024</t>
  </si>
  <si>
    <t>Current</t>
  </si>
  <si>
    <t>Change</t>
  </si>
  <si>
    <t>▲</t>
  </si>
  <si>
    <t>▼</t>
  </si>
  <si>
    <t xml:space="preserve"> </t>
  </si>
  <si>
    <t>Private Sector Average</t>
  </si>
  <si>
    <t xml:space="preserve">Real GDP, Per Cent Change </t>
  </si>
  <si>
    <t>Private-Sector Survey Average - Q1 Finances</t>
  </si>
  <si>
    <t xml:space="preserve">Nominal GDP, Per Cent Change </t>
  </si>
  <si>
    <t xml:space="preserve">Per Cent Change </t>
  </si>
  <si>
    <t>PS Avg.</t>
  </si>
  <si>
    <t>2023 FES</t>
  </si>
  <si>
    <t>Nominal GDP</t>
  </si>
  <si>
    <t>Compensation of employees</t>
  </si>
  <si>
    <t>Net operating surplus, corporations</t>
  </si>
  <si>
    <t>Nominal household consumption</t>
  </si>
  <si>
    <t>Home Resales Prices</t>
  </si>
  <si>
    <t xml:space="preserve">Real GDP Growth Outlook </t>
  </si>
  <si>
    <t>Change in Private-Sector Averages Since Budget</t>
  </si>
  <si>
    <t>Real GDP</t>
  </si>
  <si>
    <t>Jan.30</t>
  </si>
  <si>
    <t>Survey of Ontario Real GDP, Expenditure-Based</t>
  </si>
  <si>
    <t>Gross Domestic Product, Expenditures ($2012 Millions): Ontario</t>
  </si>
  <si>
    <t>% Change (period/period)</t>
  </si>
  <si>
    <t>2014:Q1</t>
  </si>
  <si>
    <t>2014:Q2</t>
  </si>
  <si>
    <t>2014:Q3</t>
  </si>
  <si>
    <t>2014:Q4</t>
  </si>
  <si>
    <t>CB</t>
  </si>
  <si>
    <t>U of T</t>
  </si>
  <si>
    <t>DesJ</t>
  </si>
  <si>
    <t>AVE</t>
  </si>
  <si>
    <t>MoF</t>
  </si>
  <si>
    <t>C4SE</t>
  </si>
  <si>
    <t>Central1</t>
  </si>
  <si>
    <t>GI</t>
  </si>
  <si>
    <t>AVG</t>
  </si>
  <si>
    <t>Stokes</t>
  </si>
  <si>
    <t>QED</t>
  </si>
  <si>
    <t xml:space="preserve"> Total consumption</t>
  </si>
  <si>
    <t>-</t>
  </si>
  <si>
    <t>Household consumption</t>
  </si>
  <si>
    <t>Durable goods</t>
  </si>
  <si>
    <t>Semi-durable goods</t>
  </si>
  <si>
    <t>Non-durable goods</t>
  </si>
  <si>
    <t>Services</t>
  </si>
  <si>
    <t>Non-profit consumption</t>
  </si>
  <si>
    <t>Government current expenditure</t>
  </si>
  <si>
    <t xml:space="preserve"> Total gross fixed capital formation</t>
  </si>
  <si>
    <t>Business gross fixed capital formation</t>
  </si>
  <si>
    <t>Residential construction</t>
  </si>
  <si>
    <t>Non-residential construction</t>
  </si>
  <si>
    <t>Machinery and equipment</t>
  </si>
  <si>
    <t>Intellectual property products</t>
  </si>
  <si>
    <t>Non-profit gross fixed capital formation</t>
  </si>
  <si>
    <t>Government capital expenditure</t>
  </si>
  <si>
    <t>Exports</t>
  </si>
  <si>
    <t>Imports</t>
  </si>
  <si>
    <t xml:space="preserve"> Investment in inventories (2012$M)</t>
  </si>
  <si>
    <t xml:space="preserve"> Final domestic demand</t>
  </si>
  <si>
    <t xml:space="preserve"> Ontario Real GDP</t>
  </si>
  <si>
    <t>(Feb)</t>
  </si>
  <si>
    <t>(Feb 13)</t>
  </si>
  <si>
    <t>(Feb 5)</t>
  </si>
  <si>
    <t>(Jan 23)</t>
  </si>
  <si>
    <t>(Apr 23)</t>
  </si>
  <si>
    <t>(Oct 22)</t>
  </si>
  <si>
    <t>(Jan 27)</t>
  </si>
  <si>
    <t>(Mar)</t>
  </si>
  <si>
    <t>(Mar 19)</t>
  </si>
  <si>
    <t>(Jan 21)</t>
  </si>
  <si>
    <t>(March 28/Mar 6)</t>
  </si>
  <si>
    <t>(Mar 13)</t>
  </si>
  <si>
    <t>(Oct 18/Sep)</t>
  </si>
  <si>
    <t>(Jan 11)</t>
  </si>
  <si>
    <t>(Nov 14)</t>
  </si>
  <si>
    <t>Economic Forecasting Unit</t>
  </si>
  <si>
    <t>Private-Sector Survey Average- 2023 FES (Sep. 29)</t>
  </si>
  <si>
    <t>2023 FES Planning Assumption</t>
  </si>
  <si>
    <t xml:space="preserve">2023 Budget Planning Assumption </t>
  </si>
  <si>
    <t>Range</t>
  </si>
  <si>
    <t>Sep_29</t>
  </si>
  <si>
    <t>Oct_6</t>
  </si>
  <si>
    <t>Oct_20</t>
  </si>
  <si>
    <t>Oct_27</t>
  </si>
  <si>
    <t>Nov_17</t>
  </si>
  <si>
    <t>Private-Sector Survey Average- 2023 Budget (Jan. 30)</t>
  </si>
  <si>
    <t>∆ from FES</t>
  </si>
  <si>
    <t>Employment</t>
  </si>
  <si>
    <t xml:space="preserve">Nominal Consumer Spending </t>
  </si>
  <si>
    <t xml:space="preserve">CPI </t>
  </si>
  <si>
    <t xml:space="preserve">GDP Deflator </t>
  </si>
  <si>
    <t xml:space="preserve">Nominal GDP Growth </t>
  </si>
  <si>
    <t xml:space="preserve">Real GDP Growth </t>
  </si>
  <si>
    <t xml:space="preserve">Home Resales </t>
  </si>
  <si>
    <t>Sep.29</t>
  </si>
  <si>
    <t xml:space="preserve">Compensation of Employees </t>
  </si>
  <si>
    <t>Changes from 2023 FES</t>
  </si>
  <si>
    <t>Real GDP 2025</t>
  </si>
  <si>
    <t>Real GDP 2026</t>
  </si>
  <si>
    <t xml:space="preserve"> Private-Sector Forecasts for Ontario Nominal GDP Growth (%)</t>
  </si>
  <si>
    <t>Nominal GDP 2025</t>
  </si>
  <si>
    <t>Nominal GDP 2026</t>
  </si>
  <si>
    <t>Current Private-Sector Survey Average (Nov. 27)</t>
  </si>
  <si>
    <t xml:space="preserve"> Private-Sector Forecasts for Ontario Nominal Household Consumption (%)</t>
  </si>
  <si>
    <t xml:space="preserve"> Private-Sector Forecasts for Ontario Compensation Of Employees (%)</t>
  </si>
  <si>
    <t xml:space="preserve"> Private-Sector Forecasts for Ontario Net Operating Surplus - Corporations (%)</t>
  </si>
  <si>
    <t xml:space="preserve"> Private-Sector Forecasts for Ontario Home Resales (%)</t>
  </si>
  <si>
    <t xml:space="preserve"> Private-Sector Forecasts for Ontario Home Resales Prices (%)</t>
  </si>
  <si>
    <t xml:space="preserve"> Private-Sector Forecasts for Ontario Unemployment Rate (%)</t>
  </si>
  <si>
    <t xml:space="preserve"> Private-Sector Forecasts for Ontario CPI (%)</t>
  </si>
  <si>
    <t>CPI 2023</t>
  </si>
  <si>
    <t>CPI 2024</t>
  </si>
  <si>
    <t>CPI 2025</t>
  </si>
  <si>
    <t>CPI 2026</t>
  </si>
  <si>
    <t>Unemployment 2023</t>
  </si>
  <si>
    <t>Unemployment 2024</t>
  </si>
  <si>
    <t>Unemployment 2025</t>
  </si>
  <si>
    <t>Unemployment 2026</t>
  </si>
  <si>
    <t>Home Resales Prices 2023</t>
  </si>
  <si>
    <t>Home Resales Prices 2024</t>
  </si>
  <si>
    <t>Home Resales Prices 2025</t>
  </si>
  <si>
    <t>Home Resales Prices 2026</t>
  </si>
  <si>
    <t>Home Resales 2023</t>
  </si>
  <si>
    <t>Home Resales 2024</t>
  </si>
  <si>
    <t>Home Resales 2025</t>
  </si>
  <si>
    <t>Home Resales 2026</t>
  </si>
  <si>
    <t>Nominal Household Consumption 2023</t>
  </si>
  <si>
    <t>Nominal Household Consumption 2024</t>
  </si>
  <si>
    <t>Nominal Household Consumption 2025</t>
  </si>
  <si>
    <t>Nominal Household Consumption 2026</t>
  </si>
  <si>
    <t>Compensation Of Employees 2023</t>
  </si>
  <si>
    <t>Compensation Of Employees 2024</t>
  </si>
  <si>
    <t>Compensation Of Employees 2025</t>
  </si>
  <si>
    <t>Compensation Of Employees 2026</t>
  </si>
  <si>
    <t xml:space="preserve">MOF </t>
  </si>
  <si>
    <t>PSA</t>
  </si>
  <si>
    <t>2023f</t>
  </si>
  <si>
    <t>2024f</t>
  </si>
  <si>
    <t>2025f</t>
  </si>
  <si>
    <t>2026f</t>
  </si>
  <si>
    <t>Nov_24</t>
  </si>
  <si>
    <t>Oct_13</t>
  </si>
  <si>
    <t>Nov_2</t>
  </si>
  <si>
    <t>Nov_9</t>
  </si>
  <si>
    <t>Dec_1</t>
  </si>
  <si>
    <t>Dec_8</t>
  </si>
  <si>
    <t>Dec_15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</si>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</sst>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0">
    <numFmt numFmtId="8" formatCode="&quot;$&quot;#,##0.00;[Red]\-&quot;$&quot;#,##0.00"/>
    <numFmt numFmtId="43" formatCode="_-* #,##0.00_-;\-* #,##0.00_-;_-* &quot;-&quot;??_-;_-@_-"/>
    <numFmt numFmtId="164" formatCode="0.0"/>
    <numFmt numFmtId="165" formatCode="mm"/>
    <numFmt numFmtId="166" formatCode="[$-1009]d\-mmm\-yy;@"/>
    <numFmt numFmtId="167" formatCode="mmmm\ dd\,\ yyyy"/>
    <numFmt numFmtId="168" formatCode="mmm\ d\,\ yyyy"/>
    <numFmt numFmtId="169" formatCode="0.0_ ;[Red]\-0.0\ "/>
    <numFmt numFmtId="170" formatCode="[$-409]mmmm\ d\,\ yyyy;@"/>
    <numFmt numFmtId="171" formatCode="0.0_)"/>
    <numFmt numFmtId="172" formatCode="[$-409]dd\-mmm\-yy;@"/>
    <numFmt numFmtId="173" formatCode="0;[Red]\-0"/>
    <numFmt numFmtId="174" formatCode="0.0;[Red]\-0.0"/>
    <numFmt numFmtId="175" formatCode="0.00;[Red]\-0.00"/>
    <numFmt numFmtId="176" formatCode="_-#,##0\ \ \ \ \ ;[Red]\-#,##0\ \ \ \ \ "/>
    <numFmt numFmtId="177" formatCode="_-0\ \ \ \ \ \ \ ;[Red]\-0\ \ \ \ \ \ \ "/>
    <numFmt numFmtId="178" formatCode="_-0.0\ \ \ \ \ \ \ ;[Red]\-0.0\ \ \ \ \ \ \ \ \ \ \ \ \ \ "/>
    <numFmt numFmtId="179" formatCode="_-0.0\ \ \ \ \ \ \ \ ;[Red]\-0.0\ \ \ \ \ \ \ \ "/>
    <numFmt numFmtId="180" formatCode="_-0.0\ \ \ \ \ \ \ \ \ ;[Red]\-0.0\ \ \ \ \ \ \ \ \ "/>
    <numFmt numFmtId="181" formatCode="_-0.0\ \ \ \ \ \ \ \ \ \ ;[Red]\-0.0\ \ \ \ \ \ \ \ \ \ "/>
    <numFmt numFmtId="182" formatCode="_-0.0\ \ \ \ \ \ \ \ \ \ \ ;[Red]\-0.0\ \ \ \ \ \ \ \ \ \ \ "/>
    <numFmt numFmtId="183" formatCode="0.0000"/>
    <numFmt numFmtId="184" formatCode="00000"/>
    <numFmt numFmtId="185" formatCode="#,##0.0"/>
    <numFmt numFmtId="186" formatCode="_-0.0\ \ \ \ \ \ \ \ \ \ \ ;\-0.0\ \ \ \ \ \ \ \ \ \ \ "/>
    <numFmt numFmtId="187" formatCode="#,##0.0_);[Red]\(#,##0.0\)"/>
    <numFmt numFmtId="188" formatCode="0_);[Red]\-0_)"/>
    <numFmt numFmtId="189" formatCode="0.0_);[Red]\-0.0_)"/>
    <numFmt numFmtId="190" formatCode="0.00_);[Red]\-0.00_)"/>
    <numFmt numFmtId="191" formatCode="0.000_);[Red]\-0.000_)"/>
    <numFmt numFmtId="192" formatCode="0.0000_);[Red]\-0.0000_)"/>
    <numFmt numFmtId="193" formatCode="0.00000_);[Red]\-0.00000_)"/>
    <numFmt numFmtId="194" formatCode="0.0%_);[Red]\-0.0%_)"/>
    <numFmt numFmtId="195" formatCode="0.00%_);[Red]\-0.00%_)"/>
    <numFmt numFmtId="196" formatCode="&quot;$&quot;\ #,##0_);[Red]\(&quot;$&quot;\ #,##0\)"/>
    <numFmt numFmtId="197" formatCode="0%_);[Red]\-0%_)"/>
    <numFmt numFmtId="198" formatCode="&quot;$&quot;#,##0.00&quot; m&quot;_);[Red]\(&quot;$&quot;#,##0.00&quot; m&quot;\)"/>
    <numFmt numFmtId="199" formatCode="&quot;$&quot;#,##0.0&quot; m&quot;_);[Red]\(&quot;$&quot;#,##0.0&quot; m&quot;\)"/>
    <numFmt numFmtId="200" formatCode="&quot;$&quot;#,##0.00&quot; b&quot;_);[Red]\(&quot;$&quot;#,##0.00&quot; b&quot;\)"/>
    <numFmt numFmtId="201" formatCode="&quot;$&quot;#,##0.0&quot; b&quot;_);[Red]\(&quot;$&quot;#,##0.0&quot; b&quot;\)"/>
    <numFmt numFmtId="202" formatCode="&quot;$&quot;#,##0&quot; b&quot;_);[Red]\(&quot;$&quot;#,##0&quot; b&quot;\)"/>
    <numFmt numFmtId="203" formatCode="&quot;$&quot;#,##0.0_);[Red]\(&quot;$&quot;#,##0.0\)"/>
    <numFmt numFmtId="204" formatCode="&quot;$&quot;#,##0.0&quot; k&quot;_);[Red]\(&quot;$&quot;#,##0.0&quot; k&quot;\)"/>
    <numFmt numFmtId="205" formatCode="&quot;$&quot;#,##0&quot; k&quot;_);[Red]\(&quot;$&quot;#,##0&quot; k&quot;\)"/>
    <numFmt numFmtId="206" formatCode="&quot;$&quot;#,##0.00&quot; k&quot;_);[Red]\(&quot;$&quot;#,##0.00&quot; k&quot;\)"/>
    <numFmt numFmtId="207" formatCode="0.00&quot;¢&quot;_);[Red]\-0.00&quot;¢&quot;_)"/>
    <numFmt numFmtId="208" formatCode="0.0&quot;¢&quot;_);[Red]\-0.0&quot;¢&quot;_)"/>
    <numFmt numFmtId="209" formatCode="&quot;$&quot;#,##0.000_);[Red]\(&quot;$&quot;#,##0.000\)"/>
    <numFmt numFmtId="210" formatCode="0%;[Red]\-0%"/>
    <numFmt numFmtId="211" formatCode="\+0.0;[Red]\-0.0"/>
    <numFmt numFmtId="212" formatCode="0.%_);[Red]\-0.%_)"/>
    <numFmt numFmtId="213" formatCode="&quot;$&quot;0,&quot; k&quot;_);[Red]\(&quot;$&quot;0,&quot; k&quot;\)"/>
    <numFmt numFmtId="214" formatCode="&quot;$&quot;0.00,&quot; k&quot;_);[Red]\(&quot;$&quot;0.00,&quot; k&quot;\)"/>
    <numFmt numFmtId="215" formatCode="&quot;$&quot;0,,,.&quot; b&quot;_);[Red]\(&quot;$&quot;0,,,.&quot; b&quot;\)"/>
    <numFmt numFmtId="216" formatCode="&quot;$&quot;0.0,,,&quot; b&quot;_);[Red]\(&quot;$&quot;0.0,,,&quot; b&quot;\)"/>
    <numFmt numFmtId="217" formatCode="&quot;$&quot;0.00,,,&quot; b&quot;_);[Red]\(&quot;$&quot;0.00,,,&quot; b&quot;\)"/>
    <numFmt numFmtId="218" formatCode="&quot;$&quot;0,,.&quot; m&quot;_);[Red]\(&quot;$&quot;0,,.&quot; m&quot;\)"/>
    <numFmt numFmtId="219" formatCode="&quot;$&quot;0.0,,&quot; m&quot;_);[Red]\(&quot;$&quot;0.0,,&quot; m&quot;\)"/>
    <numFmt numFmtId="220" formatCode="&quot;$&quot;0.00,,&quot; m&quot;_);[Red]\(&quot;$&quot;0.00,,&quot; m&quot;\)"/>
    <numFmt numFmtId="221" formatCode="&quot;$&quot;0,,,&quot; b&quot;_);[Red]\(&quot;$&quot;0,,,&quot; b&quot;\)"/>
    <numFmt numFmtId="222" formatCode="0&quot;¢&quot;_);[Red]\-0&quot;¢&quot;"/>
    <numFmt numFmtId="223" formatCode="0.0&quot;¢&quot;_);[Red]\-0.0&quot;¢&quot;"/>
    <numFmt numFmtId="224" formatCode="&quot;$&quot;0&quot; m&quot;_);[Red]\(&quot;$&quot;0&quot; m&quot;\)"/>
    <numFmt numFmtId="225" formatCode="&quot;$&quot;0.0&quot; m&quot;_);[Red]\(&quot;$&quot;0.0&quot; m&quot;\)"/>
    <numFmt numFmtId="226" formatCode="&quot;$&quot;0.00&quot; m&quot;_);[Red]\(&quot;$&quot;0.00&quot; m&quot;\)"/>
    <numFmt numFmtId="227" formatCode="\+0.00_);[Red]\-0.00_)"/>
    <numFmt numFmtId="228" formatCode="\+0_);[Red]\-0_);[Green]0_)"/>
    <numFmt numFmtId="229" formatCode="\+0_);[Red]\-0_);[Color10]0_)"/>
    <numFmt numFmtId="230" formatCode="\+0.0_);[Red]\-0.0_);[Color10]0.0_)"/>
    <numFmt numFmtId="231" formatCode="\+0.00_);[Red]\-0.00_);[Color10]0.00_)"/>
    <numFmt numFmtId="232" formatCode="\+0%_);[Red]\-0%_);[Color10]0%_)"/>
    <numFmt numFmtId="233" formatCode="\+0.0%_);[Red]\-0.0%_);[Color10]0.0%_)"/>
    <numFmt numFmtId="234" formatCode="\+0.00%_);[Red]\-0.00%_);[Color10]0.00%_)"/>
    <numFmt numFmtId="235" formatCode="&quot;$&quot;#,##0,.&quot;m&quot;_);[Red]\(&quot;$&quot;#,##0,.&quot;m&quot;\)"/>
    <numFmt numFmtId="236" formatCode="#,##0,.&quot;m&quot;_);[Red]\(#,##0,.&quot;m&quot;\)"/>
    <numFmt numFmtId="237" formatCode="#,##0,.&quot;m&quot;;[Red]\-#,##0,.&quot;m&quot;"/>
    <numFmt numFmtId="238" formatCode="#,##0,&quot;m&quot;;[Red]\-#,##0,&quot;m&quot;"/>
    <numFmt numFmtId="239" formatCode="#,##0;[Red]\(#,##0\)"/>
    <numFmt numFmtId="240" formatCode="#,##0,&quot;b&quot;;\(#,##0,\)&quot;b&quot;"/>
    <numFmt numFmtId="241" formatCode="#,##0.000,&quot;b&quot;;\(#,##0.000,\)&quot;b&quot;"/>
    <numFmt numFmtId="242" formatCode="#,##0.0,&quot;b&quot;;\(#,##0.0,\)&quot;b&quot;"/>
    <numFmt numFmtId="243" formatCode="0.00;[Red]\-0.00;[Color10]0.00"/>
    <numFmt numFmtId="244" formatCode="0.0_);[Red]\-0.0_);[Color10]0.0_)"/>
    <numFmt numFmtId="245" formatCode="&quot;$&quot;0.0,&quot;b&quot;_);[Red]\(&quot;$&quot;0.0,&quot;b&quot;\)"/>
    <numFmt numFmtId="246" formatCode="&quot;$&quot;0.00,&quot;b&quot;_);[Red]\(&quot;$&quot;0.00,&quot;b&quot;\)"/>
    <numFmt numFmtId="247" formatCode="&quot;$&quot;#,##0,&quot;b&quot;;[Red]\-#,##0,&quot;b&quot;;[Color10]&quot;$&quot;0,&quot;b&quot;"/>
    <numFmt numFmtId="248" formatCode="0000.00"/>
    <numFmt numFmtId="249" formatCode="0000.0"/>
    <numFmt numFmtId="250" formatCode="0000"/>
    <numFmt numFmtId="251" formatCode="_*0000.00&quot;*&quot;"/>
    <numFmt numFmtId="252" formatCode="_ª0000.00&quot;ª&quot;"/>
    <numFmt numFmtId="253" formatCode="_ª0000&quot;ª&quot;"/>
    <numFmt numFmtId="254" formatCode="mmm\.\ d"/>
    <numFmt numFmtId="255" formatCode="_ªmmm\.\ d&quot;ª&quot;"/>
    <numFmt numFmtId="256" formatCode="_*0000&quot;*&quot;"/>
    <numFmt numFmtId="257" formatCode="_*0000.0&quot;*&quot;"/>
    <numFmt numFmtId="258" formatCode="_ª0000.0&quot;ª&quot;"/>
    <numFmt numFmtId="259" formatCode="_*mmm\.\ d&quot;*&quot;"/>
    <numFmt numFmtId="260" formatCode="_B_I0000\B\I"/>
    <numFmt numFmtId="261" formatCode="\+0.00&quot;¢&quot;_);[Red]\-0.00&quot;¢&quot;_)"/>
    <numFmt numFmtId="262" formatCode="0.00&quot;*&quot;;[Red]\-0.00&quot;*&quot;"/>
    <numFmt numFmtId="263" formatCode="_*0.00&quot;*&quot;"/>
    <numFmt numFmtId="264" formatCode="_ª0.00&quot;ª&quot;"/>
    <numFmt numFmtId="265" formatCode="_ª0.0&quot;ª&quot;"/>
    <numFmt numFmtId="266" formatCode="_*0.0&quot;*&quot;"/>
    <numFmt numFmtId="267" formatCode="_*0&quot;*&quot;"/>
    <numFmt numFmtId="268" formatCode="_ª0&quot;ª&quot;"/>
    <numFmt numFmtId="269" formatCode="0.00_);[Red]\-0.00_);[Color10]0.00_)"/>
    <numFmt numFmtId="270" formatCode="#,##0&quot;b&quot;_);[Red]\(#,##0&quot;b&quot;\);[Color10]0&quot;b&quot;_)"/>
    <numFmt numFmtId="271" formatCode="0_);[Red]\-0_);[Color10]0_)"/>
    <numFmt numFmtId="272" formatCode="0.000_);[Red]\-0.000_);[Color10]0.000_)"/>
    <numFmt numFmtId="273" formatCode="0.0\¢_);[Red]\-0.0\¢_)"/>
    <numFmt numFmtId="274" formatCode="0.00%;[Red]\-0.00%"/>
    <numFmt numFmtId="275" formatCode="&quot;$&quot;#,&quot; k&quot;_);[Red]\(&quot;$&quot;#,&quot; k&quot;\)"/>
    <numFmt numFmtId="276" formatCode="#,##0.00_);[Red]\(#,##0.00\);[Color10]0.00_)"/>
    <numFmt numFmtId="277" formatCode="&quot;$&quot;#,##0\ ;\(&quot;$&quot;#,##0\)"/>
    <numFmt numFmtId="278" formatCode="m/d"/>
    <numFmt numFmtId="279" formatCode="&quot;$&quot;#,##0&quot; m&quot;_);[Red]\(&quot;$&quot;#,##0&quot; m&quot;\)"/>
    <numFmt numFmtId="280" formatCode="m/d/yy\ h:mm"/>
    <numFmt numFmtId="281" formatCode="&quot;$&quot;#,##0.0&quot;b&quot;_);[Red]\(&quot;$&quot;#,##0.0&quot;b&quot;\)"/>
    <numFmt numFmtId="282" formatCode="&quot;$&quot;#,##0&quot;b&quot;_);[Red]\(&quot;$&quot;#,##0&quot;b&quot;\)"/>
    <numFmt numFmtId="283" formatCode="\+#,##0.00_);\-#,##0.00"/>
    <numFmt numFmtId="284" formatCode="mmm\ dd\,\ yyyy"/>
    <numFmt numFmtId="285" formatCode="mmm\-yyyy"/>
    <numFmt numFmtId="286" formatCode="yyyy"/>
    <numFmt numFmtId="287" formatCode="#,##0.00%"/>
    <numFmt numFmtId="288" formatCode="[$-F800]dddd\,\ mmmm\ dd\,\ yyyy"/>
    <numFmt numFmtId="289" formatCode="_(* #,##0.00_);_(* \(#,##0.00\);_(* &quot;-&quot;??_);_(@_)"/>
    <numFmt numFmtId="290" formatCode="_(* #,##0_);_(* \(#,##0\);_(* &quot;-&quot;??_);_(@_)"/>
    <numFmt numFmtId="291" formatCode="mmm\-dd"/>
  </numFmts>
  <fonts count="162">
    <font>
      <sz val="9"/>
      <name val="Arial"/>
      <family val="2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color theme="0"/>
      <name val="Arial"/>
      <family val="2"/>
    </font>
    <font>
      <b/>
      <sz val="16"/>
      <color theme="0"/>
      <name val="Arial"/>
      <family val="2"/>
    </font>
    <font>
      <b/>
      <sz val="9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Corbel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9.5"/>
      <color theme="1"/>
      <name val="Arial Narrow"/>
      <family val="2"/>
    </font>
    <font>
      <b/>
      <sz val="12"/>
      <name val="Arial Narrow"/>
      <family val="2"/>
    </font>
    <font>
      <b/>
      <sz val="10"/>
      <color theme="0"/>
      <name val="Corbel"/>
      <family val="2"/>
      <scheme val="minor"/>
    </font>
    <font>
      <b/>
      <sz val="10"/>
      <color theme="0"/>
      <name val="Arial Narrow"/>
      <family val="2"/>
    </font>
    <font>
      <sz val="8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00B050"/>
      <name val="Arial"/>
      <family val="2"/>
    </font>
    <font>
      <b/>
      <sz val="6"/>
      <name val="Arial"/>
      <family val="2"/>
    </font>
    <font>
      <sz val="11"/>
      <color rgb="FF00B050"/>
      <name val="Corbel"/>
      <family val="2"/>
      <scheme val="minor"/>
    </font>
    <font>
      <b/>
      <sz val="14"/>
      <color theme="0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sz val="9"/>
      <name val="Arial"/>
      <family val="2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name val="Arial"/>
      <family val="2"/>
    </font>
    <font>
      <sz val="9"/>
      <name val="Helvetica-Narrow"/>
      <family val="2"/>
    </font>
    <font>
      <b/>
      <sz val="18"/>
      <name val="Arial"/>
      <family val="2"/>
    </font>
    <font>
      <sz val="6"/>
      <name val="Arial"/>
      <family val="2"/>
    </font>
    <font>
      <sz val="8"/>
      <color indexed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color indexed="20"/>
      <name val="Arial Narrow"/>
      <family val="2"/>
    </font>
    <font>
      <sz val="7.5"/>
      <name val="Arial"/>
      <family val="2"/>
    </font>
    <font>
      <sz val="10"/>
      <color indexed="8"/>
      <name val="Arial"/>
      <family val="2"/>
    </font>
    <font>
      <sz val="7.5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 MT"/>
    </font>
    <font>
      <sz val="8"/>
      <color theme="3"/>
      <name val="Arial"/>
      <family val="2"/>
    </font>
    <font>
      <i/>
      <sz val="8"/>
      <name val="Times New Roman"/>
      <family val="1"/>
    </font>
    <font>
      <u/>
      <sz val="10"/>
      <color indexed="12"/>
      <name val="Arial"/>
      <family val="2"/>
    </font>
    <font>
      <b/>
      <sz val="14"/>
      <name val="Helvetica"/>
      <family val="2"/>
    </font>
    <font>
      <b/>
      <sz val="12"/>
      <name val="Helv"/>
      <family val="2"/>
    </font>
    <font>
      <b/>
      <sz val="9"/>
      <name val="Helvetica"/>
      <family val="2"/>
    </font>
    <font>
      <b/>
      <sz val="11"/>
      <name val="Helv"/>
    </font>
    <font>
      <sz val="10"/>
      <name val="Verdana"/>
      <family val="2"/>
    </font>
    <font>
      <sz val="10"/>
      <color indexed="8"/>
      <name val="Verdana"/>
      <family val="2"/>
    </font>
    <font>
      <sz val="1"/>
      <color indexed="9"/>
      <name val="Verdana"/>
      <family val="2"/>
    </font>
    <font>
      <b/>
      <sz val="10"/>
      <color indexed="8"/>
      <name val="Verdana"/>
      <family val="2"/>
    </font>
    <font>
      <b/>
      <sz val="10"/>
      <color rgb="FF2F4F4F"/>
      <name val="Verdana"/>
      <family val="2"/>
    </font>
    <font>
      <sz val="11"/>
      <color rgb="FF9C6500"/>
      <name val="Corbel"/>
      <family val="2"/>
      <scheme val="minor"/>
    </font>
    <font>
      <b/>
      <sz val="18"/>
      <color theme="3"/>
      <name val="Cambria"/>
      <family val="2"/>
    </font>
    <font>
      <b/>
      <sz val="8"/>
      <color rgb="FFFF0000"/>
      <name val="Arial"/>
      <family val="2"/>
    </font>
    <font>
      <b/>
      <sz val="26"/>
      <color theme="0"/>
      <name val="Arial"/>
      <family val="2"/>
    </font>
    <font>
      <sz val="8"/>
      <name val="Arial MT"/>
    </font>
    <font>
      <b/>
      <sz val="12"/>
      <color theme="0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8"/>
      <color rgb="FF0000FF"/>
      <name val="Arial"/>
      <family val="2"/>
    </font>
    <font>
      <sz val="8"/>
      <color rgb="FF261DDD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0"/>
      <name val="Arial "/>
    </font>
    <font>
      <sz val="9"/>
      <color theme="1"/>
      <name val="Arial "/>
    </font>
    <font>
      <sz val="9"/>
      <name val="Arial "/>
    </font>
    <font>
      <b/>
      <sz val="9"/>
      <color theme="1"/>
      <name val="Arial "/>
    </font>
    <font>
      <b/>
      <sz val="9"/>
      <color rgb="FF000000"/>
      <name val="Arial "/>
    </font>
    <font>
      <sz val="9"/>
      <color rgb="FF000000"/>
      <name val="Arial "/>
    </font>
    <font>
      <sz val="9.5"/>
      <color theme="1"/>
      <name val="Arial "/>
    </font>
    <font>
      <sz val="11"/>
      <color theme="1"/>
      <name val="Arial "/>
    </font>
    <font>
      <b/>
      <sz val="9"/>
      <color theme="0"/>
      <name val="Arial "/>
    </font>
    <font>
      <sz val="11"/>
      <color theme="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b/>
      <i/>
      <sz val="7"/>
      <color theme="0"/>
      <name val="Arial"/>
      <family val="2"/>
    </font>
    <font>
      <b/>
      <sz val="9"/>
      <color rgb="FFFF0000"/>
      <name val="Arial"/>
      <family val="2"/>
    </font>
    <font>
      <b/>
      <sz val="9"/>
      <color rgb="FF00B050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sz val="12"/>
      <color rgb="FF000000"/>
      <name val="Arial"/>
      <family val="2"/>
    </font>
    <font>
      <sz val="26"/>
      <name val="Arial"/>
      <family val="2"/>
    </font>
    <font>
      <sz val="26"/>
      <color theme="0"/>
      <name val="Arial"/>
      <family val="2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26"/>
      <name val="Arial"/>
      <family val="2"/>
    </font>
    <font>
      <b/>
      <sz val="26"/>
      <color rgb="FFFFFFFF"/>
      <name val="Arial"/>
      <family val="2"/>
    </font>
    <font>
      <sz val="26"/>
      <color rgb="FF000000"/>
      <name val="Arial"/>
      <family val="2"/>
    </font>
    <font>
      <b/>
      <sz val="26"/>
      <color rgb="FF00B050"/>
      <name val="Arial"/>
      <family val="2"/>
    </font>
    <font>
      <b/>
      <sz val="26"/>
      <color rgb="FFFF0000"/>
      <name val="Arial"/>
      <family val="2"/>
    </font>
    <font>
      <sz val="26"/>
      <color indexed="12"/>
      <name val="Arial"/>
      <family val="2"/>
    </font>
    <font>
      <b/>
      <sz val="26"/>
      <color indexed="12"/>
      <name val="Arial"/>
      <family val="2"/>
    </font>
    <font>
      <sz val="12"/>
      <color theme="7" tint="0.59999389629810485"/>
      <name val="Arial"/>
      <family val="2"/>
    </font>
    <font>
      <b/>
      <sz val="12"/>
      <color rgb="FF000000"/>
      <name val="Arial"/>
      <family val="2"/>
    </font>
    <font>
      <b/>
      <sz val="36"/>
      <name val="Arial"/>
      <family val="2"/>
    </font>
    <font>
      <sz val="6.5"/>
      <name val="Arial Narrow"/>
      <family val="2"/>
    </font>
    <font>
      <sz val="6"/>
      <name val="Arial Narrow"/>
      <family val="2"/>
    </font>
    <font>
      <b/>
      <sz val="14"/>
      <color rgb="FFFFFFFF"/>
      <name val="Arial"/>
      <family val="2"/>
    </font>
    <font>
      <sz val="7.5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9"/>
      <color rgb="FF0000FF"/>
      <name val="Arial"/>
      <family val="2"/>
    </font>
    <font>
      <b/>
      <sz val="8"/>
      <color rgb="FF0000FF"/>
      <name val="Arial"/>
      <family val="2"/>
    </font>
    <font>
      <sz val="8"/>
      <name val="Calibri"/>
      <family val="2"/>
    </font>
    <font>
      <b/>
      <sz val="6"/>
      <color rgb="FFFFFFFF"/>
      <name val="Arial Narrow"/>
      <family val="2"/>
    </font>
    <font>
      <sz val="6"/>
      <color rgb="FF000000"/>
      <name val="Arial"/>
      <family val="2"/>
    </font>
    <font>
      <b/>
      <sz val="14"/>
      <color rgb="FFFFFFFF"/>
      <name val="Arial MT"/>
    </font>
    <font>
      <sz val="14"/>
      <color rgb="FF000000"/>
      <name val="Arial"/>
      <family val="2"/>
    </font>
  </fonts>
  <fills count="8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047B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E0F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D90D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047BC1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</fills>
  <borders count="2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 style="medium">
        <color theme="1" tint="0.249977111117893"/>
      </top>
      <bottom style="medium">
        <color indexed="64"/>
      </bottom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indexed="64"/>
      </right>
      <top style="medium">
        <color theme="1" tint="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 tint="0.249977111117893"/>
      </bottom>
      <diagonal/>
    </border>
    <border>
      <left/>
      <right style="medium">
        <color theme="1"/>
      </right>
      <top style="medium">
        <color theme="1" tint="0.249977111117893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rgb="FF000000"/>
      </bottom>
      <diagonal/>
    </border>
    <border>
      <left/>
      <right style="medium">
        <color theme="1"/>
      </right>
      <top/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/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/>
      <diagonal/>
    </border>
    <border>
      <left/>
      <right style="medium">
        <color theme="1"/>
      </right>
      <top/>
      <bottom style="medium">
        <color theme="1" tint="0.249977111117893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medium">
        <color rgb="FFFFFFFF"/>
      </left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thin">
        <color theme="6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rgb="FFFFFFFF"/>
      </left>
      <right/>
      <top/>
      <bottom/>
      <diagonal/>
    </border>
  </borders>
  <cellStyleXfs count="2930">
    <xf numFmtId="0" fontId="0" fillId="0" borderId="0" applyFill="0" applyBorder="0" applyProtection="0"/>
    <xf numFmtId="0" fontId="2" fillId="0" borderId="0"/>
    <xf numFmtId="0" fontId="2" fillId="0" borderId="0"/>
    <xf numFmtId="0" fontId="2" fillId="0" borderId="0"/>
    <xf numFmtId="171" fontId="27" fillId="0" borderId="0"/>
    <xf numFmtId="0" fontId="2" fillId="0" borderId="0"/>
    <xf numFmtId="247" fontId="38" fillId="0" borderId="0" applyFont="0" applyFill="0" applyBorder="0" applyProtection="0">
      <alignment horizontal="right"/>
    </xf>
    <xf numFmtId="245" fontId="38" fillId="0" borderId="0" applyFont="0" applyFill="0" applyBorder="0" applyProtection="0">
      <alignment horizontal="right"/>
    </xf>
    <xf numFmtId="246" fontId="38" fillId="0" borderId="0" applyFont="0" applyFill="0" applyBorder="0" applyProtection="0">
      <alignment horizontal="right"/>
    </xf>
    <xf numFmtId="202" fontId="59" fillId="0" borderId="0" applyFont="0" applyFill="0" applyBorder="0" applyProtection="0">
      <alignment horizontal="right"/>
    </xf>
    <xf numFmtId="178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201" fontId="59" fillId="0" borderId="0" applyFont="0" applyFill="0" applyBorder="0" applyProtection="0">
      <alignment horizontal="right"/>
    </xf>
    <xf numFmtId="180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200" fontId="59" fillId="0" borderId="0" applyFont="0" applyFill="0" applyBorder="0" applyProtection="0">
      <alignment horizontal="right"/>
    </xf>
    <xf numFmtId="182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205" fontId="64" fillId="40" borderId="104" applyFont="0" applyFill="0" applyBorder="0" applyProtection="0">
      <alignment horizontal="right"/>
    </xf>
    <xf numFmtId="224" fontId="38" fillId="0" borderId="0" applyFont="0" applyFill="0" applyBorder="0" applyProtection="0">
      <alignment horizontal="right"/>
    </xf>
    <xf numFmtId="225" fontId="38" fillId="0" borderId="0" applyFont="0" applyFill="0" applyBorder="0" applyProtection="0">
      <alignment horizontal="right"/>
    </xf>
    <xf numFmtId="226" fontId="38" fillId="0" borderId="0" applyFont="0" applyFill="0" applyBorder="0" applyProtection="0">
      <alignment horizontal="right"/>
    </xf>
    <xf numFmtId="238" fontId="59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199" fontId="59" fillId="0" borderId="0" applyFont="0" applyFill="0" applyBorder="0" applyProtection="0">
      <alignment horizontal="right"/>
    </xf>
    <xf numFmtId="183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198" fontId="59" fillId="0" borderId="0" applyFont="0" applyFill="0" applyBorder="0" applyProtection="0">
      <alignment horizontal="right"/>
    </xf>
    <xf numFmtId="164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205" fontId="59" fillId="0" borderId="0" applyFont="0" applyFill="0" applyBorder="0" applyProtection="0">
      <alignment horizontal="right"/>
    </xf>
    <xf numFmtId="204" fontId="59" fillId="0" borderId="0" applyFont="0" applyFill="0" applyBorder="0" applyProtection="0">
      <alignment horizontal="right"/>
    </xf>
    <xf numFmtId="206" fontId="59" fillId="0" borderId="0" applyFont="0" applyFill="0" applyBorder="0" applyProtection="0">
      <alignment horizontal="right"/>
    </xf>
    <xf numFmtId="0" fontId="65" fillId="41" borderId="0" applyNumberFormat="0" applyBorder="0" applyAlignment="0" applyProtection="0"/>
    <xf numFmtId="0" fontId="65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7" borderId="0" applyNumberFormat="0" applyBorder="0" applyAlignment="0" applyProtection="0"/>
    <xf numFmtId="0" fontId="65" fillId="50" borderId="0" applyNumberFormat="0" applyBorder="0" applyAlignment="0" applyProtection="0"/>
    <xf numFmtId="0" fontId="66" fillId="51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/>
    <xf numFmtId="0" fontId="66" fillId="56" borderId="0" applyNumberFormat="0" applyBorder="0" applyAlignment="0" applyProtection="0"/>
    <xf numFmtId="0" fontId="66" fillId="57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8" borderId="0" applyNumberFormat="0" applyBorder="0" applyAlignment="0" applyProtection="0"/>
    <xf numFmtId="250" fontId="4" fillId="0" borderId="105" applyFont="0" applyFill="0" applyBorder="0" applyProtection="0">
      <alignment horizontal="center"/>
    </xf>
    <xf numFmtId="256" fontId="4" fillId="0" borderId="105" applyFont="0" applyFill="0" applyBorder="0" applyProtection="0">
      <alignment horizontal="center"/>
    </xf>
    <xf numFmtId="253" fontId="4" fillId="0" borderId="105" applyFont="0" applyFill="0" applyBorder="0" applyProtection="0">
      <alignment horizontal="center"/>
    </xf>
    <xf numFmtId="267" fontId="38" fillId="0" borderId="0" applyFont="0" applyFill="0" applyBorder="0" applyProtection="0">
      <alignment horizontal="center"/>
    </xf>
    <xf numFmtId="268" fontId="38" fillId="0" borderId="0" applyFont="0" applyFill="0" applyBorder="0" applyProtection="0">
      <alignment horizontal="center"/>
    </xf>
    <xf numFmtId="209" fontId="4" fillId="0" borderId="105" applyFont="0" applyFill="0" applyBorder="0" applyProtection="0">
      <alignment horizontal="center"/>
    </xf>
    <xf numFmtId="1" fontId="38" fillId="0" borderId="0" applyFont="0" applyFill="0" applyBorder="0" applyProtection="0">
      <alignment horizontal="center"/>
    </xf>
    <xf numFmtId="0" fontId="67" fillId="42" borderId="0" applyNumberFormat="0" applyBorder="0" applyAlignment="0" applyProtection="0"/>
    <xf numFmtId="184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270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185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186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0" fontId="68" fillId="59" borderId="106" applyNumberFormat="0" applyAlignment="0" applyProtection="0"/>
    <xf numFmtId="222" fontId="38" fillId="0" borderId="0" applyFont="0" applyFill="0" applyBorder="0" applyProtection="0">
      <alignment horizontal="right"/>
    </xf>
    <xf numFmtId="221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208" fontId="61" fillId="60" borderId="104" applyFont="0" applyFill="0" applyBorder="0" applyProtection="0">
      <alignment horizontal="right"/>
    </xf>
    <xf numFmtId="222" fontId="38" fillId="0" borderId="0" applyFont="0" applyFill="0" applyBorder="0" applyProtection="0">
      <alignment horizontal="right"/>
    </xf>
    <xf numFmtId="0" fontId="61" fillId="60" borderId="104" applyFont="0" applyFill="0" applyBorder="0" applyProtection="0">
      <alignment horizontal="right"/>
    </xf>
    <xf numFmtId="207" fontId="27" fillId="0" borderId="107" applyFont="0" applyFill="0" applyBorder="0" applyProtection="0">
      <alignment horizontal="right"/>
    </xf>
    <xf numFmtId="261" fontId="4" fillId="0" borderId="104" applyFont="0" applyFill="0" applyBorder="0" applyProtection="0">
      <alignment horizontal="right"/>
    </xf>
    <xf numFmtId="223" fontId="38" fillId="0" borderId="0" applyFont="0" applyFill="0" applyBorder="0" applyProtection="0">
      <alignment horizontal="right"/>
    </xf>
    <xf numFmtId="0" fontId="27" fillId="0" borderId="107" applyFont="0" applyFill="0" applyBorder="0" applyProtection="0">
      <alignment horizontal="right"/>
    </xf>
    <xf numFmtId="0" fontId="69" fillId="61" borderId="108" applyNumberFormat="0" applyAlignment="0" applyProtection="0"/>
    <xf numFmtId="43" fontId="4" fillId="0" borderId="0" applyFont="0" applyFill="0" applyBorder="0" applyAlignment="0" applyProtection="0"/>
    <xf numFmtId="239" fontId="62" fillId="40" borderId="109" applyFill="0" applyBorder="0" applyProtection="0">
      <alignment horizontal="right"/>
    </xf>
    <xf numFmtId="236" fontId="38" fillId="0" borderId="0" applyFont="0" applyFill="0" applyBorder="0">
      <alignment horizontal="right"/>
    </xf>
    <xf numFmtId="187" fontId="4" fillId="0" borderId="110" applyFont="0" applyFill="0" applyBorder="0" applyProtection="0">
      <alignment horizontal="right"/>
    </xf>
    <xf numFmtId="237" fontId="38" fillId="0" borderId="0" applyFont="0" applyFill="0" applyBorder="0" applyProtection="0">
      <alignment horizontal="right"/>
    </xf>
    <xf numFmtId="0" fontId="4" fillId="0" borderId="110" applyFont="0" applyFill="0" applyBorder="0" applyProtection="0">
      <alignment horizontal="right"/>
    </xf>
    <xf numFmtId="40" fontId="4" fillId="0" borderId="110" applyFont="0" applyFill="0" applyBorder="0" applyProtection="0">
      <alignment horizontal="right"/>
    </xf>
    <xf numFmtId="238" fontId="38" fillId="0" borderId="0" applyFont="0" applyFill="0" applyBorder="0" applyProtection="0">
      <alignment horizontal="right"/>
    </xf>
    <xf numFmtId="218" fontId="38" fillId="0" borderId="0" applyFont="0" applyFill="0" applyBorder="0" applyProtection="0">
      <alignment horizontal="right"/>
    </xf>
    <xf numFmtId="203" fontId="59" fillId="0" borderId="0" applyFont="0" applyFill="0" applyBorder="0" applyProtection="0">
      <alignment horizontal="right"/>
    </xf>
    <xf numFmtId="219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8" fontId="59" fillId="0" borderId="0" applyFont="0" applyFill="0" applyBorder="0" applyProtection="0">
      <alignment horizontal="right"/>
    </xf>
    <xf numFmtId="260" fontId="38" fillId="62" borderId="104" applyFont="0" applyFill="0" applyBorder="0" applyProtection="0">
      <alignment horizontal="right"/>
    </xf>
    <xf numFmtId="220" fontId="38" fillId="0" borderId="0" applyFont="0" applyFill="0" applyBorder="0" applyProtection="0">
      <alignment horizontal="right"/>
    </xf>
    <xf numFmtId="0" fontId="59" fillId="0" borderId="0" applyFont="0" applyFill="0" applyBorder="0" applyProtection="0">
      <alignment horizontal="right"/>
    </xf>
    <xf numFmtId="209" fontId="58" fillId="63" borderId="0" applyFont="0" applyFill="0" applyBorder="0" applyProtection="0">
      <alignment horizontal="right"/>
    </xf>
    <xf numFmtId="254" fontId="4" fillId="0" borderId="111" applyFont="0" applyFill="0" applyBorder="0" applyProtection="0">
      <alignment horizontal="center"/>
    </xf>
    <xf numFmtId="255" fontId="4" fillId="0" borderId="112" applyFont="0" applyFill="0" applyBorder="0" applyProtection="0">
      <alignment horizontal="center"/>
    </xf>
    <xf numFmtId="259" fontId="4" fillId="63" borderId="111" applyFont="0" applyFill="0" applyBorder="0" applyProtection="0">
      <alignment horizontal="center"/>
    </xf>
    <xf numFmtId="274" fontId="4" fillId="0" borderId="112" applyFont="0" applyFill="0" applyBorder="0" applyProtection="0">
      <alignment horizontal="center"/>
    </xf>
    <xf numFmtId="210" fontId="4" fillId="0" borderId="111" applyFont="0" applyFill="0" applyBorder="0" applyProtection="0">
      <alignment horizontal="center"/>
    </xf>
    <xf numFmtId="0" fontId="70" fillId="0" borderId="0" applyNumberFormat="0" applyFill="0" applyBorder="0" applyAlignment="0" applyProtection="0"/>
    <xf numFmtId="189" fontId="38" fillId="0" borderId="0" applyFont="0" applyFill="0" applyBorder="0" applyProtection="0">
      <alignment horizontal="right"/>
    </xf>
    <xf numFmtId="188" fontId="4" fillId="0" borderId="110" applyFont="0" applyFill="0" applyBorder="0" applyProtection="0">
      <alignment horizontal="right"/>
    </xf>
    <xf numFmtId="173" fontId="62" fillId="0" borderId="0" applyFont="0" applyBorder="0" applyProtection="0">
      <alignment horizontal="right"/>
    </xf>
    <xf numFmtId="173" fontId="62" fillId="40" borderId="109" applyFont="0" applyFill="0" applyBorder="0" applyProtection="0">
      <alignment horizontal="right"/>
    </xf>
    <xf numFmtId="229" fontId="38" fillId="0" borderId="0" applyFont="0" applyFill="0" applyBorder="0" applyProtection="0">
      <alignment horizontal="right"/>
    </xf>
    <xf numFmtId="212" fontId="38" fillId="0" borderId="0" applyFont="0" applyFill="0" applyBorder="0" applyProtection="0">
      <alignment horizontal="right"/>
    </xf>
    <xf numFmtId="271" fontId="4" fillId="0" borderId="110" applyFont="0" applyFill="0" applyBorder="0" applyProtection="0">
      <alignment horizontal="right"/>
    </xf>
    <xf numFmtId="244" fontId="4" fillId="0" borderId="110" applyFont="0" applyFill="0" applyBorder="0" applyProtection="0">
      <alignment horizontal="right"/>
    </xf>
    <xf numFmtId="174" fontId="62" fillId="0" borderId="0" applyFont="0" applyFill="0" applyBorder="0" applyProtection="0">
      <alignment horizontal="right"/>
    </xf>
    <xf numFmtId="211" fontId="62" fillId="0" borderId="0" applyFont="0" applyFill="0" applyBorder="0" applyProtection="0">
      <alignment horizontal="right"/>
    </xf>
    <xf numFmtId="230" fontId="38" fillId="0" borderId="0" applyFont="0" applyFill="0" applyBorder="0" applyProtection="0">
      <alignment horizontal="right"/>
    </xf>
    <xf numFmtId="213" fontId="38" fillId="0" borderId="0" applyFont="0" applyFill="0" applyBorder="0" applyProtection="0">
      <alignment horizontal="right"/>
    </xf>
    <xf numFmtId="190" fontId="4" fillId="0" borderId="110" applyFont="0" applyFill="0" applyBorder="0" applyProtection="0">
      <alignment horizontal="right"/>
    </xf>
    <xf numFmtId="175" fontId="64" fillId="62" borderId="104" applyFont="0" applyFill="0" applyBorder="0" applyProtection="0">
      <alignment horizontal="right"/>
    </xf>
    <xf numFmtId="231" fontId="38" fillId="0" borderId="0" applyFont="0" applyFill="0" applyBorder="0" applyProtection="0">
      <alignment horizontal="right"/>
    </xf>
    <xf numFmtId="243" fontId="38" fillId="0" borderId="0" applyFill="0" applyBorder="0" applyProtection="0">
      <alignment horizontal="right"/>
    </xf>
    <xf numFmtId="262" fontId="4" fillId="0" borderId="113" applyFont="0" applyFill="0" applyBorder="0" applyProtection="0">
      <alignment horizontal="right"/>
    </xf>
    <xf numFmtId="269" fontId="4" fillId="0" borderId="110" applyFont="0" applyFill="0" applyBorder="0" applyProtection="0">
      <alignment horizontal="right"/>
    </xf>
    <xf numFmtId="191" fontId="4" fillId="0" borderId="110" applyFont="0" applyFill="0" applyBorder="0" applyProtection="0">
      <alignment horizontal="right"/>
    </xf>
    <xf numFmtId="235" fontId="38" fillId="0" borderId="0" applyFont="0" applyFill="0" applyBorder="0" applyProtection="0">
      <alignment horizontal="right"/>
    </xf>
    <xf numFmtId="214" fontId="38" fillId="0" borderId="0" applyFont="0" applyFill="0" applyBorder="0" applyProtection="0">
      <alignment horizontal="right"/>
    </xf>
    <xf numFmtId="272" fontId="4" fillId="0" borderId="110" applyFont="0" applyFill="0" applyBorder="0" applyProtection="0">
      <alignment horizontal="right"/>
    </xf>
    <xf numFmtId="192" fontId="63" fillId="64" borderId="0" applyFont="0" applyFill="0" applyBorder="0" applyProtection="0">
      <alignment horizontal="right"/>
    </xf>
    <xf numFmtId="206" fontId="38" fillId="0" borderId="114" applyFont="0" applyFill="0" applyBorder="0" applyProtection="0">
      <alignment horizontal="right"/>
    </xf>
    <xf numFmtId="0" fontId="63" fillId="64" borderId="0" applyFont="0" applyFill="0" applyBorder="0" applyProtection="0">
      <alignment horizontal="right"/>
    </xf>
    <xf numFmtId="193" fontId="63" fillId="64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0" fontId="30" fillId="0" borderId="0" applyNumberFormat="0" applyFill="0" applyBorder="0" applyAlignment="0" applyProtection="0"/>
    <xf numFmtId="0" fontId="71" fillId="43" borderId="0" applyNumberFormat="0" applyBorder="0" applyAlignment="0" applyProtection="0"/>
    <xf numFmtId="0" fontId="56" fillId="0" borderId="0" applyNumberFormat="0" applyFill="0" applyBorder="0" applyAlignment="0" applyProtection="0"/>
    <xf numFmtId="187" fontId="4" fillId="0" borderId="0" applyNumberFormat="0" applyFill="0" applyBorder="0" applyAlignment="0" applyProtection="0">
      <alignment horizontal="right"/>
    </xf>
    <xf numFmtId="0" fontId="55" fillId="0" borderId="0" applyNumberFormat="0" applyFill="0" applyBorder="0" applyAlignment="0" applyProtection="0">
      <alignment horizontal="center"/>
    </xf>
    <xf numFmtId="187" fontId="4" fillId="0" borderId="0" applyNumberFormat="0" applyFill="0" applyBorder="0" applyAlignment="0" applyProtection="0">
      <alignment horizontal="right"/>
    </xf>
    <xf numFmtId="0" fontId="72" fillId="0" borderId="0" applyNumberFormat="0" applyFill="0" applyBorder="0" applyAlignment="0" applyProtection="0"/>
    <xf numFmtId="0" fontId="38" fillId="0" borderId="0" applyFont="0" applyFill="0" applyBorder="0" applyProtection="0"/>
    <xf numFmtId="0" fontId="73" fillId="46" borderId="106" applyNumberFormat="0" applyAlignment="0" applyProtection="0"/>
    <xf numFmtId="0" fontId="74" fillId="0" borderId="115" applyNumberFormat="0" applyFill="0" applyAlignment="0" applyProtection="0"/>
    <xf numFmtId="181" fontId="8" fillId="0" borderId="0" applyFont="0" applyFill="0" applyBorder="0" applyAlignment="0" applyProtection="0">
      <alignment horizontal="right"/>
    </xf>
    <xf numFmtId="176" fontId="4" fillId="0" borderId="110" applyFont="0" applyFill="0" applyBorder="0" applyAlignment="0" applyProtection="0">
      <alignment horizontal="right"/>
    </xf>
    <xf numFmtId="177" fontId="4" fillId="0" borderId="110" applyFont="0" applyFill="0" applyBorder="0" applyAlignment="0" applyProtection="0">
      <alignment horizontal="right"/>
    </xf>
    <xf numFmtId="182" fontId="8" fillId="0" borderId="0" applyFont="0" applyFill="0" applyBorder="0" applyAlignment="0" applyProtection="0">
      <alignment horizontal="right"/>
    </xf>
    <xf numFmtId="231" fontId="38" fillId="0" borderId="0" applyFont="0" applyFill="0" applyBorder="0" applyProtection="0">
      <alignment horizontal="right"/>
    </xf>
    <xf numFmtId="227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230" fontId="38" fillId="0" borderId="0" applyFont="0" applyFill="0" applyBorder="0" applyProtection="0">
      <alignment horizontal="right"/>
    </xf>
    <xf numFmtId="228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232" fontId="38" fillId="0" borderId="0" applyFont="0" applyFill="0" applyBorder="0" applyProtection="0">
      <alignment horizontal="right"/>
    </xf>
    <xf numFmtId="229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248" fontId="4" fillId="0" borderId="105" applyFont="0" applyFill="0" applyBorder="0" applyProtection="0">
      <alignment horizontal="center"/>
    </xf>
    <xf numFmtId="251" fontId="4" fillId="0" borderId="105" applyFont="0" applyFill="0" applyBorder="0" applyProtection="0">
      <alignment horizontal="center"/>
    </xf>
    <xf numFmtId="252" fontId="4" fillId="0" borderId="105" applyFont="0" applyFill="0" applyBorder="0" applyProtection="0">
      <alignment horizontal="center"/>
    </xf>
    <xf numFmtId="263" fontId="38" fillId="0" borderId="0" applyFont="0" applyFill="0" applyBorder="0">
      <alignment horizontal="center"/>
    </xf>
    <xf numFmtId="264" fontId="38" fillId="0" borderId="0" applyFont="0" applyFill="0" applyBorder="0" applyProtection="0">
      <alignment horizontal="center"/>
    </xf>
    <xf numFmtId="273" fontId="4" fillId="0" borderId="105" applyFont="0" applyFill="0" applyBorder="0" applyProtection="0">
      <alignment horizontal="center"/>
    </xf>
    <xf numFmtId="2" fontId="38" fillId="0" borderId="0" applyFont="0" applyFill="0" applyBorder="0" applyProtection="0">
      <alignment horizontal="center"/>
    </xf>
    <xf numFmtId="0" fontId="75" fillId="65" borderId="0" applyNumberFormat="0" applyBorder="0" applyAlignment="0" applyProtection="0"/>
    <xf numFmtId="0" fontId="4" fillId="0" borderId="0"/>
    <xf numFmtId="0" fontId="76" fillId="59" borderId="151" applyNumberFormat="0" applyAlignment="0" applyProtection="0"/>
    <xf numFmtId="0" fontId="4" fillId="66" borderId="116" applyNumberFormat="0" applyFont="0" applyAlignment="0" applyProtection="0"/>
    <xf numFmtId="0" fontId="76" fillId="59" borderId="117" applyNumberFormat="0" applyAlignment="0" applyProtection="0"/>
    <xf numFmtId="210" fontId="59" fillId="0" borderId="0" applyFont="0" applyFill="0" applyBorder="0" applyProtection="0">
      <alignment horizontal="right"/>
    </xf>
    <xf numFmtId="194" fontId="4" fillId="63" borderId="0" applyFont="0" applyFill="0" applyBorder="0" applyProtection="0">
      <alignment horizontal="right"/>
      <protection locked="0"/>
    </xf>
    <xf numFmtId="195" fontId="4" fillId="0" borderId="0" applyFont="0" applyFill="0" applyBorder="0" applyProtection="0">
      <alignment horizontal="right"/>
    </xf>
    <xf numFmtId="197" fontId="35" fillId="0" borderId="0" applyFont="0" applyFill="0" applyBorder="0" applyProtection="0">
      <alignment horizontal="right"/>
    </xf>
    <xf numFmtId="232" fontId="38" fillId="0" borderId="0" applyFont="0" applyFill="0" applyBorder="0" applyProtection="0">
      <alignment horizontal="right"/>
    </xf>
    <xf numFmtId="215" fontId="38" fillId="0" borderId="0" applyFont="0" applyFill="0" applyBorder="0" applyProtection="0">
      <alignment horizontal="right"/>
    </xf>
    <xf numFmtId="0" fontId="35" fillId="0" borderId="0" applyFont="0" applyFill="0" applyBorder="0" applyProtection="0">
      <alignment horizontal="right"/>
    </xf>
    <xf numFmtId="194" fontId="38" fillId="0" borderId="0" applyFont="0" applyFill="0" applyBorder="0" applyProtection="0">
      <alignment horizontal="right"/>
    </xf>
    <xf numFmtId="233" fontId="38" fillId="0" borderId="0" applyFont="0" applyFill="0" applyBorder="0" applyProtection="0">
      <alignment horizontal="right"/>
    </xf>
    <xf numFmtId="216" fontId="38" fillId="0" borderId="0" applyFont="0" applyFill="0" applyBorder="0" applyProtection="0">
      <alignment horizontal="right"/>
    </xf>
    <xf numFmtId="0" fontId="38" fillId="0" borderId="0" applyFont="0" applyFill="0" applyBorder="0" applyProtection="0">
      <alignment horizontal="right"/>
    </xf>
    <xf numFmtId="195" fontId="60" fillId="0" borderId="0" applyFont="0" applyFill="0" applyBorder="0" applyProtection="0">
      <alignment horizontal="right"/>
    </xf>
    <xf numFmtId="234" fontId="38" fillId="0" borderId="0" applyFont="0" applyFill="0" applyBorder="0" applyProtection="0">
      <alignment horizontal="right"/>
    </xf>
    <xf numFmtId="217" fontId="38" fillId="0" borderId="0" applyFont="0" applyFill="0" applyBorder="0" applyProtection="0">
      <alignment horizontal="right"/>
    </xf>
    <xf numFmtId="0" fontId="60" fillId="0" borderId="0" applyFont="0" applyFill="0" applyBorder="0" applyProtection="0">
      <alignment horizontal="right"/>
    </xf>
    <xf numFmtId="196" fontId="38" fillId="0" borderId="0" applyFont="0" applyFill="0" applyBorder="0" applyProtection="0">
      <alignment horizontal="right"/>
    </xf>
    <xf numFmtId="234" fontId="38" fillId="0" borderId="0" applyFont="0" applyFill="0" applyBorder="0" applyProtection="0">
      <alignment horizontal="right"/>
    </xf>
    <xf numFmtId="249" fontId="4" fillId="0" borderId="105" applyFont="0" applyFill="0" applyBorder="0" applyProtection="0">
      <alignment horizontal="center"/>
    </xf>
    <xf numFmtId="257" fontId="4" fillId="0" borderId="105" applyFont="0" applyFill="0" applyBorder="0" applyProtection="0">
      <alignment horizontal="center"/>
    </xf>
    <xf numFmtId="258" fontId="4" fillId="0" borderId="105" applyFont="0" applyFill="0" applyBorder="0" applyProtection="0">
      <alignment horizontal="center"/>
    </xf>
    <xf numFmtId="266" fontId="38" fillId="0" borderId="0" applyFont="0" applyFill="0" applyBorder="0" applyProtection="0">
      <alignment horizontal="center"/>
    </xf>
    <xf numFmtId="265" fontId="38" fillId="0" borderId="0" applyFont="0" applyFill="0" applyBorder="0" applyProtection="0">
      <alignment horizontal="center"/>
    </xf>
    <xf numFmtId="275" fontId="4" fillId="0" borderId="105" applyFont="0" applyFill="0" applyBorder="0" applyProtection="0">
      <alignment horizontal="center"/>
    </xf>
    <xf numFmtId="0" fontId="38" fillId="0" borderId="0" applyFont="0" applyFill="0" applyBorder="0" applyProtection="0">
      <alignment horizontal="center"/>
    </xf>
    <xf numFmtId="0" fontId="57" fillId="0" borderId="104" applyNumberFormat="0" applyFill="0" applyBorder="0" applyAlignment="0" applyProtection="0"/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240" fontId="64" fillId="40" borderId="109" applyFont="0" applyFill="0" applyBorder="0" applyProtection="0">
      <alignment horizontal="right"/>
    </xf>
    <xf numFmtId="242" fontId="64" fillId="40" borderId="104" applyFont="0" applyFill="0" applyBorder="0" applyProtection="0">
      <alignment horizontal="right"/>
    </xf>
    <xf numFmtId="0" fontId="4" fillId="0" borderId="0"/>
    <xf numFmtId="0" fontId="5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119" applyNumberFormat="0" applyFill="0" applyAlignment="0" applyProtection="0"/>
    <xf numFmtId="0" fontId="79" fillId="0" borderId="0" applyNumberFormat="0" applyFill="0" applyBorder="0" applyAlignment="0" applyProtection="0"/>
    <xf numFmtId="178" fontId="38" fillId="0" borderId="0" applyFont="0" applyFill="0" applyBorder="0" applyProtection="0">
      <alignment horizontal="right"/>
    </xf>
    <xf numFmtId="180" fontId="38" fillId="0" borderId="0" applyFont="0" applyFill="0" applyBorder="0" applyProtection="0">
      <alignment horizontal="right"/>
    </xf>
    <xf numFmtId="182" fontId="38" fillId="0" borderId="0" applyFont="0" applyFill="0" applyBorder="0" applyProtection="0">
      <alignment horizontal="right"/>
    </xf>
    <xf numFmtId="205" fontId="64" fillId="40" borderId="104" applyFont="0" applyFill="0" applyBorder="0" applyProtection="0">
      <alignment horizontal="right"/>
    </xf>
    <xf numFmtId="183" fontId="38" fillId="0" borderId="0" applyFont="0" applyFill="0" applyBorder="0" applyProtection="0">
      <alignment horizontal="right"/>
    </xf>
    <xf numFmtId="164" fontId="38" fillId="0" borderId="0" applyFont="0" applyFill="0" applyBorder="0" applyProtection="0">
      <alignment horizontal="right"/>
    </xf>
    <xf numFmtId="250" fontId="4" fillId="0" borderId="105" applyFont="0" applyFill="0" applyBorder="0" applyProtection="0">
      <alignment horizontal="center"/>
    </xf>
    <xf numFmtId="256" fontId="4" fillId="0" borderId="105" applyFont="0" applyFill="0" applyBorder="0" applyProtection="0">
      <alignment horizontal="center"/>
    </xf>
    <xf numFmtId="253" fontId="4" fillId="0" borderId="105" applyFont="0" applyFill="0" applyBorder="0" applyProtection="0">
      <alignment horizontal="center"/>
    </xf>
    <xf numFmtId="184" fontId="38" fillId="0" borderId="0" applyFont="0" applyFill="0" applyBorder="0" applyProtection="0">
      <alignment horizontal="right"/>
    </xf>
    <xf numFmtId="185" fontId="38" fillId="0" borderId="0" applyFont="0" applyFill="0" applyBorder="0" applyProtection="0">
      <alignment horizontal="right"/>
    </xf>
    <xf numFmtId="186" fontId="38" fillId="0" borderId="0" applyFont="0" applyFill="0" applyBorder="0" applyProtection="0">
      <alignment horizontal="right"/>
    </xf>
    <xf numFmtId="221" fontId="38" fillId="0" borderId="0" applyFont="0" applyFill="0" applyBorder="0" applyProtection="0">
      <alignment horizontal="right"/>
    </xf>
    <xf numFmtId="208" fontId="61" fillId="60" borderId="104" applyFont="0" applyFill="0" applyBorder="0" applyProtection="0">
      <alignment horizontal="right"/>
    </xf>
    <xf numFmtId="222" fontId="38" fillId="0" borderId="0" applyFont="0" applyFill="0" applyBorder="0" applyProtection="0">
      <alignment horizontal="right"/>
    </xf>
    <xf numFmtId="261" fontId="4" fillId="0" borderId="104" applyFont="0" applyFill="0" applyBorder="0" applyProtection="0">
      <alignment horizontal="right"/>
    </xf>
    <xf numFmtId="223" fontId="38" fillId="0" borderId="0" applyFont="0" applyFill="0" applyBorder="0" applyProtection="0">
      <alignment horizontal="right"/>
    </xf>
    <xf numFmtId="236" fontId="38" fillId="0" borderId="0" applyFont="0" applyFill="0" applyBorder="0">
      <alignment horizontal="right"/>
    </xf>
    <xf numFmtId="237" fontId="38" fillId="0" borderId="0" applyFont="0" applyFill="0" applyBorder="0" applyProtection="0">
      <alignment horizontal="right"/>
    </xf>
    <xf numFmtId="238" fontId="38" fillId="0" borderId="0" applyFont="0" applyFill="0" applyBorder="0" applyProtection="0">
      <alignment horizontal="right"/>
    </xf>
    <xf numFmtId="218" fontId="38" fillId="0" borderId="0" applyFont="0" applyFill="0" applyBorder="0" applyProtection="0">
      <alignment horizontal="right"/>
    </xf>
    <xf numFmtId="219" fontId="38" fillId="0" borderId="0" applyFont="0" applyFill="0" applyBorder="0" applyProtection="0">
      <alignment horizontal="right"/>
    </xf>
    <xf numFmtId="260" fontId="38" fillId="62" borderId="104" applyFont="0" applyFill="0" applyBorder="0" applyProtection="0">
      <alignment horizontal="right"/>
    </xf>
    <xf numFmtId="220" fontId="38" fillId="0" borderId="0" applyFont="0" applyFill="0" applyBorder="0" applyProtection="0">
      <alignment horizontal="right"/>
    </xf>
    <xf numFmtId="254" fontId="4" fillId="0" borderId="111" applyFont="0" applyFill="0" applyBorder="0" applyProtection="0">
      <alignment horizontal="center"/>
    </xf>
    <xf numFmtId="255" fontId="4" fillId="0" borderId="112" applyFont="0" applyFill="0" applyBorder="0" applyProtection="0">
      <alignment horizontal="center"/>
    </xf>
    <xf numFmtId="259" fontId="4" fillId="63" borderId="111" applyFont="0" applyFill="0" applyBorder="0" applyProtection="0">
      <alignment horizontal="center"/>
    </xf>
    <xf numFmtId="212" fontId="38" fillId="0" borderId="0" applyFont="0" applyFill="0" applyBorder="0" applyProtection="0">
      <alignment horizontal="right"/>
    </xf>
    <xf numFmtId="213" fontId="38" fillId="0" borderId="0" applyFont="0" applyFill="0" applyBorder="0" applyProtection="0">
      <alignment horizontal="right"/>
    </xf>
    <xf numFmtId="262" fontId="4" fillId="0" borderId="113" applyFont="0" applyFill="0" applyBorder="0" applyProtection="0">
      <alignment horizontal="right"/>
    </xf>
    <xf numFmtId="235" fontId="38" fillId="0" borderId="0" applyFont="0" applyFill="0" applyBorder="0" applyProtection="0">
      <alignment horizontal="right"/>
    </xf>
    <xf numFmtId="214" fontId="38" fillId="0" borderId="0" applyFont="0" applyFill="0" applyBorder="0" applyProtection="0">
      <alignment horizontal="right"/>
    </xf>
    <xf numFmtId="206" fontId="38" fillId="0" borderId="120" applyFont="0" applyFill="0" applyBorder="0" applyProtection="0">
      <alignment horizontal="right"/>
    </xf>
    <xf numFmtId="231" fontId="38" fillId="0" borderId="0" applyFont="0" applyFill="0" applyBorder="0" applyProtection="0">
      <alignment horizontal="right"/>
    </xf>
    <xf numFmtId="227" fontId="38" fillId="0" borderId="0" applyFont="0" applyFill="0" applyBorder="0" applyProtection="0">
      <alignment horizontal="right"/>
    </xf>
    <xf numFmtId="230" fontId="38" fillId="0" borderId="0" applyFont="0" applyFill="0" applyBorder="0" applyProtection="0">
      <alignment horizontal="right"/>
    </xf>
    <xf numFmtId="228" fontId="38" fillId="0" borderId="0" applyFont="0" applyFill="0" applyBorder="0" applyProtection="0">
      <alignment horizontal="right"/>
    </xf>
    <xf numFmtId="232" fontId="38" fillId="0" borderId="0" applyFont="0" applyFill="0" applyBorder="0" applyProtection="0">
      <alignment horizontal="right"/>
    </xf>
    <xf numFmtId="229" fontId="38" fillId="0" borderId="0" applyFont="0" applyFill="0" applyBorder="0" applyProtection="0">
      <alignment horizontal="right"/>
    </xf>
    <xf numFmtId="248" fontId="4" fillId="0" borderId="105" applyFont="0" applyFill="0" applyBorder="0" applyProtection="0">
      <alignment horizontal="center"/>
    </xf>
    <xf numFmtId="251" fontId="4" fillId="0" borderId="105" applyFont="0" applyFill="0" applyBorder="0" applyProtection="0">
      <alignment horizontal="center"/>
    </xf>
    <xf numFmtId="252" fontId="4" fillId="0" borderId="105" applyFont="0" applyFill="0" applyBorder="0" applyProtection="0">
      <alignment horizontal="center"/>
    </xf>
    <xf numFmtId="194" fontId="4" fillId="63" borderId="0" applyFont="0" applyFill="0" applyBorder="0" applyProtection="0">
      <alignment horizontal="right"/>
      <protection locked="0"/>
    </xf>
    <xf numFmtId="195" fontId="4" fillId="0" borderId="0" applyFont="0" applyFill="0" applyBorder="0" applyProtection="0">
      <alignment horizontal="right"/>
    </xf>
    <xf numFmtId="215" fontId="38" fillId="0" borderId="0" applyFont="0" applyFill="0" applyBorder="0" applyProtection="0">
      <alignment horizontal="right"/>
    </xf>
    <xf numFmtId="216" fontId="38" fillId="0" borderId="0" applyFont="0" applyFill="0" applyBorder="0" applyProtection="0">
      <alignment horizontal="right"/>
    </xf>
    <xf numFmtId="217" fontId="38" fillId="0" borderId="0" applyFont="0" applyFill="0" applyBorder="0" applyProtection="0">
      <alignment horizontal="right"/>
    </xf>
    <xf numFmtId="196" fontId="38" fillId="0" borderId="0" applyFont="0" applyFill="0" applyBorder="0" applyProtection="0">
      <alignment horizontal="right"/>
    </xf>
    <xf numFmtId="234" fontId="38" fillId="0" borderId="0" applyFont="0" applyFill="0" applyBorder="0" applyProtection="0">
      <alignment horizontal="right"/>
    </xf>
    <xf numFmtId="249" fontId="4" fillId="0" borderId="105" applyFont="0" applyFill="0" applyBorder="0" applyProtection="0">
      <alignment horizontal="center"/>
    </xf>
    <xf numFmtId="257" fontId="4" fillId="0" borderId="105" applyFont="0" applyFill="0" applyBorder="0" applyProtection="0">
      <alignment horizontal="center"/>
    </xf>
    <xf numFmtId="258" fontId="4" fillId="0" borderId="105" applyFont="0" applyFill="0" applyBorder="0" applyProtection="0">
      <alignment horizontal="center"/>
    </xf>
    <xf numFmtId="179" fontId="5" fillId="0" borderId="118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3" fontId="80" fillId="0" borderId="0" applyBorder="0"/>
    <xf numFmtId="276" fontId="4" fillId="0" borderId="110" applyFont="0" applyFill="0" applyBorder="0" applyProtection="0">
      <alignment horizontal="right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277" fontId="4" fillId="0" borderId="0" applyFont="0" applyFill="0" applyBorder="0" applyAlignment="0" applyProtection="0"/>
    <xf numFmtId="3" fontId="81" fillId="67" borderId="0" applyFill="0">
      <alignment horizontal="right"/>
      <protection locked="0"/>
    </xf>
    <xf numFmtId="278" fontId="4" fillId="0" borderId="0" applyFont="0" applyFill="0" applyBorder="0" applyAlignment="0" applyProtection="0"/>
    <xf numFmtId="201" fontId="4" fillId="0" borderId="0" applyFont="0" applyFill="0" applyBorder="0" applyProtection="0">
      <alignment horizontal="center"/>
    </xf>
    <xf numFmtId="279" fontId="4" fillId="0" borderId="0" applyFont="0" applyFill="0" applyBorder="0" applyProtection="0">
      <alignment horizontal="center"/>
    </xf>
    <xf numFmtId="200" fontId="4" fillId="0" borderId="0" applyFont="0" applyFill="0" applyBorder="0" applyProtection="0">
      <alignment horizontal="center"/>
    </xf>
    <xf numFmtId="280" fontId="4" fillId="0" borderId="0" applyFont="0" applyFill="0" applyBorder="0" applyAlignment="0" applyProtection="0">
      <alignment wrapText="1"/>
    </xf>
    <xf numFmtId="202" fontId="4" fillId="0" borderId="0" applyFont="0" applyFill="0" applyBorder="0" applyProtection="0">
      <alignment horizontal="right"/>
    </xf>
    <xf numFmtId="203" fontId="4" fillId="0" borderId="0" applyFont="0" applyFill="0" applyBorder="0" applyProtection="0">
      <alignment horizontal="right"/>
    </xf>
    <xf numFmtId="244" fontId="4" fillId="0" borderId="110" applyFont="0" applyFill="0" applyBorder="0" applyProtection="0">
      <alignment horizontal="right"/>
    </xf>
    <xf numFmtId="281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199" fontId="4" fillId="0" borderId="0" applyFont="0" applyFill="0" applyBorder="0" applyProtection="0">
      <alignment horizontal="right"/>
    </xf>
    <xf numFmtId="193" fontId="63" fillId="64" borderId="0" applyFont="0" applyFill="0" applyBorder="0" applyProtection="0">
      <alignment horizontal="right"/>
    </xf>
    <xf numFmtId="283" fontId="82" fillId="0" borderId="0" applyFill="0" applyBorder="0" applyProtection="0">
      <alignment vertical="top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3" fontId="80" fillId="0" borderId="121" applyBorder="0"/>
    <xf numFmtId="3" fontId="84" fillId="0" borderId="0">
      <alignment horizontal="left"/>
    </xf>
    <xf numFmtId="37" fontId="85" fillId="0" borderId="122" applyNumberFormat="0" applyFill="0" applyBorder="0">
      <alignment horizontal="left"/>
    </xf>
    <xf numFmtId="0" fontId="8" fillId="68" borderId="123" applyNumberFormat="0" applyProtection="0">
      <alignment horizontal="center" wrapText="1"/>
    </xf>
    <xf numFmtId="0" fontId="8" fillId="68" borderId="124" applyNumberFormat="0" applyAlignment="0" applyProtection="0">
      <alignment wrapText="1"/>
    </xf>
    <xf numFmtId="0" fontId="4" fillId="69" borderId="0" applyNumberFormat="0" applyBorder="0">
      <alignment horizontal="center" wrapText="1"/>
    </xf>
    <xf numFmtId="0" fontId="4" fillId="69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84" fontId="4" fillId="0" borderId="0" applyFill="0" applyBorder="0" applyAlignment="0" applyProtection="0">
      <alignment wrapText="1"/>
    </xf>
    <xf numFmtId="285" fontId="4" fillId="0" borderId="0" applyFill="0" applyBorder="0" applyAlignment="0" applyProtection="0">
      <alignment wrapText="1"/>
    </xf>
    <xf numFmtId="2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0" fontId="7" fillId="0" borderId="0" applyNumberFormat="0" applyFill="0" applyBorder="0">
      <alignment horizontal="left" wrapText="1"/>
    </xf>
    <xf numFmtId="0" fontId="8" fillId="0" borderId="0" applyNumberFormat="0" applyFill="0" applyBorder="0">
      <alignment horizontal="center" wrapText="1"/>
    </xf>
    <xf numFmtId="0" fontId="8" fillId="0" borderId="0" applyNumberFormat="0" applyFill="0" applyBorder="0">
      <alignment horizontal="center" wrapText="1"/>
    </xf>
    <xf numFmtId="0" fontId="8" fillId="0" borderId="0" applyNumberFormat="0" applyFill="0" applyBorder="0">
      <alignment horizontal="center" wrapText="1"/>
    </xf>
    <xf numFmtId="3" fontId="86" fillId="0" borderId="0" applyBorder="0"/>
    <xf numFmtId="1" fontId="87" fillId="0" borderId="0">
      <alignment horizontal="left"/>
    </xf>
    <xf numFmtId="0" fontId="4" fillId="0" borderId="0"/>
    <xf numFmtId="0" fontId="92" fillId="63" borderId="106" applyNumberFormat="0">
      <alignment readingOrder="1"/>
      <protection locked="0"/>
    </xf>
    <xf numFmtId="0" fontId="88" fillId="0" borderId="125" applyNumberFormat="0" applyFont="0">
      <alignment readingOrder="1"/>
      <protection locked="0"/>
    </xf>
    <xf numFmtId="0" fontId="92" fillId="63" borderId="106" applyNumberFormat="0">
      <alignment readingOrder="1"/>
      <protection locked="0"/>
    </xf>
    <xf numFmtId="0" fontId="90" fillId="0" borderId="106" applyNumberFormat="0">
      <alignment readingOrder="1"/>
      <protection locked="0"/>
    </xf>
    <xf numFmtId="0" fontId="89" fillId="0" borderId="106" applyNumberFormat="0">
      <alignment readingOrder="1"/>
      <protection locked="0"/>
    </xf>
    <xf numFmtId="287" fontId="89" fillId="63" borderId="106">
      <alignment readingOrder="1"/>
      <protection locked="0"/>
    </xf>
    <xf numFmtId="287" fontId="91" fillId="63" borderId="106">
      <alignment readingOrder="1"/>
      <protection locked="0"/>
    </xf>
    <xf numFmtId="0" fontId="89" fillId="70" borderId="106" applyNumberFormat="0">
      <alignment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4" fontId="89" fillId="71" borderId="106">
      <alignment horizontal="center" readingOrder="1"/>
      <protection locked="0"/>
    </xf>
    <xf numFmtId="0" fontId="89" fillId="67" borderId="106" applyNumberFormat="0">
      <alignment horizontal="center"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51" fillId="22" borderId="0" applyNumberFormat="0" applyBorder="0" applyAlignment="0" applyProtection="0"/>
    <xf numFmtId="0" fontId="51" fillId="25" borderId="0" applyNumberFormat="0" applyBorder="0" applyAlignment="0" applyProtection="0"/>
    <xf numFmtId="0" fontId="51" fillId="49" borderId="0" applyNumberFormat="0" applyBorder="0" applyAlignment="0" applyProtection="0"/>
    <xf numFmtId="0" fontId="51" fillId="52" borderId="0" applyNumberFormat="0" applyBorder="0" applyAlignment="0" applyProtection="0"/>
    <xf numFmtId="0" fontId="51" fillId="32" borderId="0" applyNumberFormat="0" applyBorder="0" applyAlignment="0" applyProtection="0"/>
    <xf numFmtId="0" fontId="51" fillId="54" borderId="0" applyNumberFormat="0" applyBorder="0" applyAlignment="0" applyProtection="0"/>
    <xf numFmtId="0" fontId="51" fillId="20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9" borderId="0" applyNumberFormat="0" applyBorder="0" applyAlignment="0" applyProtection="0"/>
    <xf numFmtId="0" fontId="51" fillId="33" borderId="0" applyNumberFormat="0" applyBorder="0" applyAlignment="0" applyProtection="0"/>
    <xf numFmtId="0" fontId="43" fillId="14" borderId="0" applyNumberFormat="0" applyBorder="0" applyAlignment="0" applyProtection="0"/>
    <xf numFmtId="0" fontId="46" fillId="17" borderId="83" applyNumberFormat="0" applyAlignment="0" applyProtection="0"/>
    <xf numFmtId="0" fontId="48" fillId="18" borderId="86" applyNumberFormat="0" applyAlignment="0" applyProtection="0"/>
    <xf numFmtId="0" fontId="49" fillId="0" borderId="0" applyNumberFormat="0" applyFill="0" applyBorder="0" applyAlignment="0" applyProtection="0"/>
    <xf numFmtId="0" fontId="42" fillId="13" borderId="0" applyNumberFormat="0" applyBorder="0" applyAlignment="0" applyProtection="0"/>
    <xf numFmtId="0" fontId="39" fillId="0" borderId="80" applyNumberFormat="0" applyFill="0" applyAlignment="0" applyProtection="0"/>
    <xf numFmtId="0" fontId="40" fillId="0" borderId="81" applyNumberFormat="0" applyFill="0" applyAlignment="0" applyProtection="0"/>
    <xf numFmtId="0" fontId="41" fillId="0" borderId="82" applyNumberFormat="0" applyFill="0" applyAlignment="0" applyProtection="0"/>
    <xf numFmtId="0" fontId="41" fillId="0" borderId="0" applyNumberFormat="0" applyFill="0" applyBorder="0" applyAlignment="0" applyProtection="0"/>
    <xf numFmtId="0" fontId="44" fillId="16" borderId="83" applyNumberFormat="0" applyAlignment="0" applyProtection="0"/>
    <xf numFmtId="0" fontId="47" fillId="0" borderId="85" applyNumberFormat="0" applyFill="0" applyAlignment="0" applyProtection="0"/>
    <xf numFmtId="0" fontId="93" fillId="15" borderId="0" applyNumberFormat="0" applyBorder="0" applyAlignment="0" applyProtection="0"/>
    <xf numFmtId="0" fontId="65" fillId="19" borderId="87" applyNumberFormat="0" applyFont="0" applyAlignment="0" applyProtection="0"/>
    <xf numFmtId="0" fontId="45" fillId="17" borderId="84" applyNumberFormat="0" applyAlignment="0" applyProtection="0"/>
    <xf numFmtId="0" fontId="94" fillId="0" borderId="0" applyNumberFormat="0" applyFill="0" applyBorder="0" applyAlignment="0" applyProtection="0"/>
    <xf numFmtId="0" fontId="50" fillId="0" borderId="88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Fill="0" applyBorder="0" applyProtection="0"/>
    <xf numFmtId="0" fontId="65" fillId="41" borderId="0" applyNumberFormat="0" applyBorder="0" applyAlignment="0" applyProtection="0"/>
    <xf numFmtId="0" fontId="65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7" borderId="0" applyNumberFormat="0" applyBorder="0" applyAlignment="0" applyProtection="0"/>
    <xf numFmtId="0" fontId="65" fillId="50" borderId="0" applyNumberFormat="0" applyBorder="0" applyAlignment="0" applyProtection="0"/>
    <xf numFmtId="0" fontId="66" fillId="51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/>
    <xf numFmtId="0" fontId="66" fillId="56" borderId="0" applyNumberFormat="0" applyBorder="0" applyAlignment="0" applyProtection="0"/>
    <xf numFmtId="0" fontId="66" fillId="57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8" borderId="0" applyNumberFormat="0" applyBorder="0" applyAlignment="0" applyProtection="0"/>
    <xf numFmtId="253" fontId="4" fillId="0" borderId="105" applyFont="0" applyFill="0" applyBorder="0" applyProtection="0">
      <alignment horizontal="center"/>
    </xf>
    <xf numFmtId="0" fontId="67" fillId="42" borderId="0" applyNumberFormat="0" applyBorder="0" applyAlignment="0" applyProtection="0"/>
    <xf numFmtId="0" fontId="68" fillId="59" borderId="106" applyNumberFormat="0" applyAlignment="0" applyProtection="0"/>
    <xf numFmtId="0" fontId="69" fillId="61" borderId="108" applyNumberFormat="0" applyAlignment="0" applyProtection="0"/>
    <xf numFmtId="43" fontId="4" fillId="0" borderId="0" applyFont="0" applyFill="0" applyBorder="0" applyAlignment="0" applyProtection="0"/>
    <xf numFmtId="255" fontId="4" fillId="0" borderId="112" applyFont="0" applyFill="0" applyBorder="0" applyProtection="0">
      <alignment horizontal="center"/>
    </xf>
    <xf numFmtId="0" fontId="70" fillId="0" borderId="0" applyNumberFormat="0" applyFill="0" applyBorder="0" applyAlignment="0" applyProtection="0"/>
    <xf numFmtId="262" fontId="4" fillId="0" borderId="113" applyFont="0" applyFill="0" applyBorder="0" applyProtection="0">
      <alignment horizontal="right"/>
    </xf>
    <xf numFmtId="206" fontId="38" fillId="0" borderId="114" applyFont="0" applyFill="0" applyBorder="0" applyProtection="0">
      <alignment horizontal="right"/>
    </xf>
    <xf numFmtId="0" fontId="71" fillId="43" borderId="0" applyNumberFormat="0" applyBorder="0" applyAlignment="0" applyProtection="0"/>
    <xf numFmtId="187" fontId="4" fillId="0" borderId="0" applyNumberFormat="0" applyFill="0" applyBorder="0" applyAlignment="0" applyProtection="0">
      <alignment horizontal="right"/>
    </xf>
    <xf numFmtId="0" fontId="55" fillId="0" borderId="0" applyNumberFormat="0" applyFill="0" applyBorder="0" applyAlignment="0" applyProtection="0">
      <alignment horizontal="center"/>
    </xf>
    <xf numFmtId="187" fontId="4" fillId="0" borderId="0" applyNumberFormat="0" applyFill="0" applyBorder="0" applyAlignment="0" applyProtection="0">
      <alignment horizontal="right"/>
    </xf>
    <xf numFmtId="0" fontId="72" fillId="0" borderId="0" applyNumberFormat="0" applyFill="0" applyBorder="0" applyAlignment="0" applyProtection="0"/>
    <xf numFmtId="0" fontId="73" fillId="46" borderId="106" applyNumberFormat="0" applyAlignment="0" applyProtection="0"/>
    <xf numFmtId="0" fontId="74" fillId="0" borderId="115" applyNumberFormat="0" applyFill="0" applyAlignment="0" applyProtection="0"/>
    <xf numFmtId="252" fontId="4" fillId="0" borderId="105" applyFont="0" applyFill="0" applyBorder="0" applyProtection="0">
      <alignment horizontal="center"/>
    </xf>
    <xf numFmtId="0" fontId="75" fillId="65" borderId="0" applyNumberFormat="0" applyBorder="0" applyAlignment="0" applyProtection="0"/>
    <xf numFmtId="0" fontId="4" fillId="66" borderId="116" applyNumberFormat="0" applyFont="0" applyAlignment="0" applyProtection="0"/>
    <xf numFmtId="0" fontId="76" fillId="59" borderId="117" applyNumberFormat="0" applyAlignment="0" applyProtection="0"/>
    <xf numFmtId="196" fontId="38" fillId="0" borderId="0" applyFont="0" applyFill="0" applyBorder="0" applyProtection="0">
      <alignment horizontal="right"/>
    </xf>
    <xf numFmtId="258" fontId="4" fillId="0" borderId="105" applyFont="0" applyFill="0" applyBorder="0" applyProtection="0">
      <alignment horizontal="center"/>
    </xf>
    <xf numFmtId="179" fontId="5" fillId="0" borderId="118" applyFon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119" applyNumberFormat="0" applyFill="0" applyAlignment="0" applyProtection="0"/>
    <xf numFmtId="0" fontId="79" fillId="0" borderId="0" applyNumberFormat="0" applyFill="0" applyBorder="0" applyAlignment="0" applyProtection="0"/>
    <xf numFmtId="262" fontId="4" fillId="0" borderId="113" applyFont="0" applyFill="0" applyBorder="0" applyProtection="0">
      <alignment horizontal="right"/>
    </xf>
    <xf numFmtId="0" fontId="1" fillId="0" borderId="0"/>
    <xf numFmtId="0" fontId="4" fillId="0" borderId="0"/>
    <xf numFmtId="0" fontId="92" fillId="63" borderId="106" applyNumberFormat="0">
      <alignment readingOrder="1"/>
      <protection locked="0"/>
    </xf>
    <xf numFmtId="0" fontId="92" fillId="63" borderId="106" applyNumberFormat="0">
      <alignment readingOrder="1"/>
      <protection locked="0"/>
    </xf>
    <xf numFmtId="0" fontId="90" fillId="0" borderId="106" applyNumberFormat="0">
      <alignment readingOrder="1"/>
      <protection locked="0"/>
    </xf>
    <xf numFmtId="0" fontId="89" fillId="0" borderId="106" applyNumberFormat="0">
      <alignment readingOrder="1"/>
      <protection locked="0"/>
    </xf>
    <xf numFmtId="287" fontId="89" fillId="63" borderId="106">
      <alignment readingOrder="1"/>
      <protection locked="0"/>
    </xf>
    <xf numFmtId="287" fontId="91" fillId="63" borderId="106">
      <alignment readingOrder="1"/>
      <protection locked="0"/>
    </xf>
    <xf numFmtId="0" fontId="89" fillId="70" borderId="106" applyNumberFormat="0">
      <alignment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4" fontId="89" fillId="71" borderId="106">
      <alignment horizontal="center" readingOrder="1"/>
      <protection locked="0"/>
    </xf>
    <xf numFmtId="0" fontId="89" fillId="67" borderId="106" applyNumberFormat="0">
      <alignment horizontal="center"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0" fontId="38" fillId="0" borderId="0" applyFill="0" applyBorder="0" applyProtection="0"/>
    <xf numFmtId="0" fontId="65" fillId="41" borderId="0" applyNumberFormat="0" applyBorder="0" applyAlignment="0" applyProtection="0"/>
    <xf numFmtId="0" fontId="65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7" borderId="0" applyNumberFormat="0" applyBorder="0" applyAlignment="0" applyProtection="0"/>
    <xf numFmtId="0" fontId="65" fillId="50" borderId="0" applyNumberFormat="0" applyBorder="0" applyAlignment="0" applyProtection="0"/>
    <xf numFmtId="0" fontId="66" fillId="51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/>
    <xf numFmtId="0" fontId="66" fillId="56" borderId="0" applyNumberFormat="0" applyBorder="0" applyAlignment="0" applyProtection="0"/>
    <xf numFmtId="0" fontId="66" fillId="57" borderId="0" applyNumberFormat="0" applyBorder="0" applyAlignment="0" applyProtection="0"/>
    <xf numFmtId="0" fontId="66" fillId="52" borderId="0" applyNumberFormat="0" applyBorder="0" applyAlignment="0" applyProtection="0"/>
    <xf numFmtId="0" fontId="66" fillId="53" borderId="0" applyNumberFormat="0" applyBorder="0" applyAlignment="0" applyProtection="0"/>
    <xf numFmtId="0" fontId="66" fillId="58" borderId="0" applyNumberFormat="0" applyBorder="0" applyAlignment="0" applyProtection="0"/>
    <xf numFmtId="253" fontId="4" fillId="0" borderId="105" applyFont="0" applyFill="0" applyBorder="0" applyProtection="0">
      <alignment horizontal="center"/>
    </xf>
    <xf numFmtId="0" fontId="67" fillId="42" borderId="0" applyNumberFormat="0" applyBorder="0" applyAlignment="0" applyProtection="0"/>
    <xf numFmtId="0" fontId="68" fillId="59" borderId="106" applyNumberFormat="0" applyAlignment="0" applyProtection="0"/>
    <xf numFmtId="261" fontId="4" fillId="0" borderId="104" applyFont="0" applyFill="0" applyBorder="0" applyProtection="0">
      <alignment horizontal="right"/>
    </xf>
    <xf numFmtId="0" fontId="69" fillId="61" borderId="108" applyNumberFormat="0" applyAlignment="0" applyProtection="0"/>
    <xf numFmtId="43" fontId="4" fillId="0" borderId="0" applyFont="0" applyFill="0" applyBorder="0" applyAlignment="0" applyProtection="0"/>
    <xf numFmtId="260" fontId="38" fillId="62" borderId="104" applyFont="0" applyFill="0" applyBorder="0" applyProtection="0">
      <alignment horizontal="right"/>
    </xf>
    <xf numFmtId="255" fontId="4" fillId="0" borderId="112" applyFont="0" applyFill="0" applyBorder="0" applyProtection="0">
      <alignment horizontal="center"/>
    </xf>
    <xf numFmtId="0" fontId="70" fillId="0" borderId="0" applyNumberFormat="0" applyFill="0" applyBorder="0" applyAlignment="0" applyProtection="0"/>
    <xf numFmtId="175" fontId="64" fillId="62" borderId="104" applyFont="0" applyFill="0" applyBorder="0" applyProtection="0">
      <alignment horizontal="right"/>
    </xf>
    <xf numFmtId="0" fontId="71" fillId="43" borderId="0" applyNumberFormat="0" applyBorder="0" applyAlignment="0" applyProtection="0"/>
    <xf numFmtId="187" fontId="4" fillId="0" borderId="0" applyNumberFormat="0" applyFill="0" applyBorder="0" applyAlignment="0" applyProtection="0">
      <alignment horizontal="right"/>
    </xf>
    <xf numFmtId="0" fontId="55" fillId="0" borderId="0" applyNumberFormat="0" applyFill="0" applyBorder="0" applyAlignment="0" applyProtection="0">
      <alignment horizontal="center"/>
    </xf>
    <xf numFmtId="187" fontId="4" fillId="0" borderId="0" applyNumberFormat="0" applyFill="0" applyBorder="0" applyAlignment="0" applyProtection="0">
      <alignment horizontal="right"/>
    </xf>
    <xf numFmtId="0" fontId="72" fillId="0" borderId="0" applyNumberFormat="0" applyFill="0" applyBorder="0" applyAlignment="0" applyProtection="0"/>
    <xf numFmtId="0" fontId="73" fillId="46" borderId="106" applyNumberFormat="0" applyAlignment="0" applyProtection="0"/>
    <xf numFmtId="0" fontId="74" fillId="0" borderId="115" applyNumberFormat="0" applyFill="0" applyAlignment="0" applyProtection="0"/>
    <xf numFmtId="252" fontId="4" fillId="0" borderId="105" applyFont="0" applyFill="0" applyBorder="0" applyProtection="0">
      <alignment horizontal="center"/>
    </xf>
    <xf numFmtId="0" fontId="75" fillId="65" borderId="0" applyNumberFormat="0" applyBorder="0" applyAlignment="0" applyProtection="0"/>
    <xf numFmtId="0" fontId="4" fillId="66" borderId="116" applyNumberFormat="0" applyFont="0" applyAlignment="0" applyProtection="0"/>
    <xf numFmtId="0" fontId="76" fillId="59" borderId="117" applyNumberFormat="0" applyAlignment="0" applyProtection="0"/>
    <xf numFmtId="196" fontId="38" fillId="0" borderId="0" applyFont="0" applyFill="0" applyBorder="0" applyProtection="0">
      <alignment horizontal="right"/>
    </xf>
    <xf numFmtId="258" fontId="4" fillId="0" borderId="105" applyFont="0" applyFill="0" applyBorder="0" applyProtection="0">
      <alignment horizontal="center"/>
    </xf>
    <xf numFmtId="0" fontId="57" fillId="0" borderId="104" applyNumberFormat="0" applyFill="0" applyBorder="0" applyAlignment="0" applyProtection="0"/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242" fontId="64" fillId="40" borderId="104" applyFont="0" applyFill="0" applyBorder="0" applyProtection="0">
      <alignment horizontal="right"/>
    </xf>
    <xf numFmtId="0" fontId="77" fillId="0" borderId="0" applyNumberFormat="0" applyFill="0" applyBorder="0" applyAlignment="0" applyProtection="0"/>
    <xf numFmtId="0" fontId="78" fillId="0" borderId="119" applyNumberFormat="0" applyFill="0" applyAlignment="0" applyProtection="0"/>
    <xf numFmtId="0" fontId="79" fillId="0" borderId="0" applyNumberFormat="0" applyFill="0" applyBorder="0" applyAlignment="0" applyProtection="0"/>
    <xf numFmtId="261" fontId="4" fillId="0" borderId="104" applyFont="0" applyFill="0" applyBorder="0" applyProtection="0">
      <alignment horizontal="right"/>
    </xf>
    <xf numFmtId="260" fontId="38" fillId="62" borderId="104" applyFont="0" applyFill="0" applyBorder="0" applyProtection="0">
      <alignment horizontal="right"/>
    </xf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253" fontId="4" fillId="0" borderId="105" applyFont="0" applyFill="0" applyBorder="0" applyProtection="0">
      <alignment horizontal="center"/>
    </xf>
    <xf numFmtId="43" fontId="4" fillId="0" borderId="0" applyFont="0" applyFill="0" applyBorder="0" applyAlignment="0" applyProtection="0"/>
    <xf numFmtId="8" fontId="59" fillId="0" borderId="0" applyFont="0" applyFill="0" applyBorder="0" applyProtection="0">
      <alignment horizontal="right"/>
    </xf>
    <xf numFmtId="254" fontId="4" fillId="0" borderId="111" applyFont="0" applyFill="0" applyBorder="0" applyProtection="0">
      <alignment horizontal="center"/>
    </xf>
    <xf numFmtId="255" fontId="4" fillId="0" borderId="112" applyFont="0" applyFill="0" applyBorder="0" applyProtection="0">
      <alignment horizontal="center"/>
    </xf>
    <xf numFmtId="259" fontId="4" fillId="63" borderId="111" applyFont="0" applyFill="0" applyBorder="0" applyProtection="0">
      <alignment horizontal="center"/>
    </xf>
    <xf numFmtId="206" fontId="38" fillId="0" borderId="114" applyFont="0" applyFill="0" applyBorder="0" applyProtection="0">
      <alignment horizontal="right"/>
    </xf>
    <xf numFmtId="252" fontId="4" fillId="0" borderId="105" applyFont="0" applyFill="0" applyBorder="0" applyProtection="0">
      <alignment horizontal="center"/>
    </xf>
    <xf numFmtId="0" fontId="4" fillId="66" borderId="116" applyNumberFormat="0" applyFont="0" applyAlignment="0" applyProtection="0"/>
    <xf numFmtId="196" fontId="38" fillId="0" borderId="0" applyFont="0" applyFill="0" applyBorder="0" applyProtection="0">
      <alignment horizontal="right"/>
    </xf>
    <xf numFmtId="258" fontId="4" fillId="0" borderId="105" applyFont="0" applyFill="0" applyBorder="0" applyProtection="0">
      <alignment horizontal="center"/>
    </xf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8" fontId="4" fillId="0" borderId="0" applyFill="0" applyBorder="0" applyAlignment="0" applyProtection="0">
      <alignment wrapText="1"/>
    </xf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68" fillId="59" borderId="106" applyNumberFormat="0" applyAlignment="0" applyProtection="0"/>
    <xf numFmtId="43" fontId="4" fillId="0" borderId="0" applyFont="0" applyFill="0" applyBorder="0" applyAlignment="0" applyProtection="0"/>
    <xf numFmtId="0" fontId="73" fillId="46" borderId="106" applyNumberFormat="0" applyAlignment="0" applyProtection="0"/>
    <xf numFmtId="0" fontId="4" fillId="66" borderId="116" applyNumberFormat="0" applyFont="0" applyAlignment="0" applyProtection="0"/>
    <xf numFmtId="0" fontId="76" fillId="59" borderId="117" applyNumberFormat="0" applyAlignment="0" applyProtection="0"/>
    <xf numFmtId="0" fontId="78" fillId="0" borderId="119" applyNumberFormat="0" applyFill="0" applyAlignment="0" applyProtection="0"/>
    <xf numFmtId="0" fontId="1" fillId="0" borderId="0"/>
    <xf numFmtId="0" fontId="92" fillId="63" borderId="106" applyNumberFormat="0">
      <alignment readingOrder="1"/>
      <protection locked="0"/>
    </xf>
    <xf numFmtId="0" fontId="92" fillId="63" borderId="106" applyNumberFormat="0">
      <alignment readingOrder="1"/>
      <protection locked="0"/>
    </xf>
    <xf numFmtId="0" fontId="90" fillId="0" borderId="106" applyNumberFormat="0">
      <alignment readingOrder="1"/>
      <protection locked="0"/>
    </xf>
    <xf numFmtId="0" fontId="89" fillId="0" borderId="106" applyNumberFormat="0">
      <alignment readingOrder="1"/>
      <protection locked="0"/>
    </xf>
    <xf numFmtId="287" fontId="89" fillId="63" borderId="106">
      <alignment readingOrder="1"/>
      <protection locked="0"/>
    </xf>
    <xf numFmtId="287" fontId="91" fillId="63" borderId="106">
      <alignment readingOrder="1"/>
      <protection locked="0"/>
    </xf>
    <xf numFmtId="0" fontId="89" fillId="70" borderId="106" applyNumberFormat="0">
      <alignment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4" fontId="89" fillId="71" borderId="106">
      <alignment horizontal="center" readingOrder="1"/>
      <protection locked="0"/>
    </xf>
    <xf numFmtId="0" fontId="89" fillId="67" borderId="106" applyNumberFormat="0">
      <alignment horizontal="center" readingOrder="1"/>
      <protection locked="0"/>
    </xf>
    <xf numFmtId="4" fontId="89" fillId="67" borderId="106">
      <alignment readingOrder="1"/>
      <protection locked="0"/>
    </xf>
    <xf numFmtId="4" fontId="89" fillId="71" borderId="106">
      <alignment readingOrder="1"/>
      <protection locked="0"/>
    </xf>
    <xf numFmtId="0" fontId="68" fillId="59" borderId="106" applyNumberFormat="0" applyAlignment="0" applyProtection="0"/>
    <xf numFmtId="43" fontId="4" fillId="0" borderId="0" applyFont="0" applyFill="0" applyBorder="0" applyAlignment="0" applyProtection="0"/>
    <xf numFmtId="0" fontId="73" fillId="46" borderId="106" applyNumberFormat="0" applyAlignment="0" applyProtection="0"/>
    <xf numFmtId="0" fontId="4" fillId="66" borderId="116" applyNumberFormat="0" applyFont="0" applyAlignment="0" applyProtection="0"/>
    <xf numFmtId="0" fontId="76" fillId="59" borderId="117" applyNumberFormat="0" applyAlignment="0" applyProtection="0"/>
    <xf numFmtId="0" fontId="78" fillId="0" borderId="119" applyNumberFormat="0" applyFill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68" fillId="59" borderId="128" applyNumberFormat="0" applyAlignment="0" applyProtection="0"/>
    <xf numFmtId="0" fontId="90" fillId="0" borderId="128" applyNumberFormat="0">
      <alignment readingOrder="1"/>
      <protection locked="0"/>
    </xf>
    <xf numFmtId="253" fontId="4" fillId="0" borderId="105" applyFont="0" applyFill="0" applyBorder="0" applyProtection="0">
      <alignment horizontal="center"/>
    </xf>
    <xf numFmtId="0" fontId="68" fillId="59" borderId="128" applyNumberFormat="0" applyAlignment="0" applyProtection="0"/>
    <xf numFmtId="0" fontId="78" fillId="0" borderId="131" applyNumberFormat="0" applyFill="0" applyAlignment="0" applyProtection="0"/>
    <xf numFmtId="255" fontId="4" fillId="0" borderId="112" applyFont="0" applyFill="0" applyBorder="0" applyProtection="0">
      <alignment horizontal="center"/>
    </xf>
    <xf numFmtId="258" fontId="4" fillId="0" borderId="105" applyFont="0" applyFill="0" applyBorder="0" applyProtection="0">
      <alignment horizontal="center"/>
    </xf>
    <xf numFmtId="0" fontId="92" fillId="63" borderId="128" applyNumberFormat="0">
      <alignment readingOrder="1"/>
      <protection locked="0"/>
    </xf>
    <xf numFmtId="0" fontId="92" fillId="63" borderId="106" applyNumberFormat="0">
      <alignment readingOrder="1"/>
      <protection locked="0"/>
    </xf>
    <xf numFmtId="0" fontId="89" fillId="67" borderId="106" applyNumberFormat="0">
      <alignment horizontal="center" readingOrder="1"/>
      <protection locked="0"/>
    </xf>
    <xf numFmtId="0" fontId="89" fillId="70" borderId="128" applyNumberFormat="0">
      <alignment readingOrder="1"/>
      <protection locked="0"/>
    </xf>
    <xf numFmtId="0" fontId="89" fillId="70" borderId="128" applyNumberFormat="0">
      <alignment readingOrder="1"/>
      <protection locked="0"/>
    </xf>
    <xf numFmtId="196" fontId="38" fillId="0" borderId="0" applyFont="0" applyFill="0" applyBorder="0" applyProtection="0">
      <alignment horizontal="right"/>
    </xf>
    <xf numFmtId="0" fontId="73" fillId="46" borderId="128" applyNumberFormat="0" applyAlignment="0" applyProtection="0"/>
    <xf numFmtId="0" fontId="90" fillId="0" borderId="128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253" fontId="4" fillId="0" borderId="105" applyFont="0" applyFill="0" applyBorder="0" applyProtection="0">
      <alignment horizontal="center"/>
    </xf>
    <xf numFmtId="0" fontId="73" fillId="46" borderId="128" applyNumberFormat="0" applyAlignment="0" applyProtection="0"/>
    <xf numFmtId="0" fontId="76" fillId="59" borderId="130" applyNumberFormat="0" applyAlignment="0" applyProtection="0"/>
    <xf numFmtId="4" fontId="89" fillId="71" borderId="128">
      <alignment readingOrder="1"/>
      <protection locked="0"/>
    </xf>
    <xf numFmtId="259" fontId="4" fillId="63" borderId="111" applyFont="0" applyFill="0" applyBorder="0" applyProtection="0">
      <alignment horizontal="center"/>
    </xf>
    <xf numFmtId="4" fontId="89" fillId="67" borderId="128">
      <alignment readingOrder="1"/>
      <protection locked="0"/>
    </xf>
    <xf numFmtId="0" fontId="90" fillId="0" borderId="128" applyNumberFormat="0">
      <alignment readingOrder="1"/>
      <protection locked="0"/>
    </xf>
    <xf numFmtId="0" fontId="4" fillId="66" borderId="116" applyNumberFormat="0" applyFont="0" applyAlignment="0" applyProtection="0"/>
    <xf numFmtId="0" fontId="76" fillId="59" borderId="130" applyNumberFormat="0" applyAlignment="0" applyProtection="0"/>
    <xf numFmtId="179" fontId="5" fillId="0" borderId="118" applyFont="0" applyFill="0" applyBorder="0" applyAlignment="0" applyProtection="0"/>
    <xf numFmtId="0" fontId="4" fillId="66" borderId="129" applyNumberFormat="0" applyFont="0" applyAlignment="0" applyProtection="0"/>
    <xf numFmtId="0" fontId="89" fillId="0" borderId="128" applyNumberFormat="0">
      <alignment readingOrder="1"/>
      <protection locked="0"/>
    </xf>
    <xf numFmtId="0" fontId="78" fillId="0" borderId="131" applyNumberFormat="0" applyFill="0" applyAlignment="0" applyProtection="0"/>
    <xf numFmtId="0" fontId="4" fillId="66" borderId="129" applyNumberFormat="0" applyFont="0" applyAlignment="0" applyProtection="0"/>
    <xf numFmtId="287" fontId="89" fillId="63" borderId="128">
      <alignment readingOrder="1"/>
      <protection locked="0"/>
    </xf>
    <xf numFmtId="4" fontId="89" fillId="67" borderId="128">
      <alignment readingOrder="1"/>
      <protection locked="0"/>
    </xf>
    <xf numFmtId="258" fontId="4" fillId="0" borderId="105" applyFont="0" applyFill="0" applyBorder="0" applyProtection="0">
      <alignment horizontal="center"/>
    </xf>
    <xf numFmtId="253" fontId="4" fillId="0" borderId="105" applyFont="0" applyFill="0" applyBorder="0" applyProtection="0">
      <alignment horizontal="center"/>
    </xf>
    <xf numFmtId="255" fontId="4" fillId="0" borderId="112" applyFont="0" applyFill="0" applyBorder="0" applyProtection="0">
      <alignment horizontal="center"/>
    </xf>
    <xf numFmtId="4" fontId="89" fillId="71" borderId="128">
      <alignment readingOrder="1"/>
      <protection locked="0"/>
    </xf>
    <xf numFmtId="258" fontId="4" fillId="0" borderId="105" applyFont="0" applyFill="0" applyBorder="0" applyProtection="0">
      <alignment horizontal="center"/>
    </xf>
    <xf numFmtId="0" fontId="90" fillId="0" borderId="128" applyNumberFormat="0">
      <alignment readingOrder="1"/>
      <protection locked="0"/>
    </xf>
    <xf numFmtId="4" fontId="89" fillId="71" borderId="128">
      <alignment horizontal="center" readingOrder="1"/>
      <protection locked="0"/>
    </xf>
    <xf numFmtId="0" fontId="92" fillId="63" borderId="128" applyNumberFormat="0">
      <alignment readingOrder="1"/>
      <protection locked="0"/>
    </xf>
    <xf numFmtId="0" fontId="68" fillId="59" borderId="128" applyNumberFormat="0" applyAlignment="0" applyProtection="0"/>
    <xf numFmtId="179" fontId="5" fillId="0" borderId="118" applyFont="0" applyFill="0" applyBorder="0" applyAlignment="0" applyProtection="0"/>
    <xf numFmtId="196" fontId="38" fillId="0" borderId="0" applyFont="0" applyFill="0" applyBorder="0" applyProtection="0">
      <alignment horizontal="right"/>
    </xf>
    <xf numFmtId="0" fontId="73" fillId="46" borderId="128" applyNumberFormat="0" applyAlignment="0" applyProtection="0"/>
    <xf numFmtId="252" fontId="4" fillId="0" borderId="105" applyFont="0" applyFill="0" applyBorder="0" applyProtection="0">
      <alignment horizontal="center"/>
    </xf>
    <xf numFmtId="4" fontId="89" fillId="71" borderId="128">
      <alignment horizontal="center" readingOrder="1"/>
      <protection locked="0"/>
    </xf>
    <xf numFmtId="4" fontId="89" fillId="71" borderId="128">
      <alignment readingOrder="1"/>
      <protection locked="0"/>
    </xf>
    <xf numFmtId="206" fontId="38" fillId="0" borderId="127" applyFont="0" applyFill="0" applyBorder="0" applyProtection="0">
      <alignment horizontal="right"/>
    </xf>
    <xf numFmtId="252" fontId="4" fillId="0" borderId="105" applyFont="0" applyFill="0" applyBorder="0" applyProtection="0">
      <alignment horizontal="center"/>
    </xf>
    <xf numFmtId="252" fontId="4" fillId="0" borderId="105" applyFont="0" applyFill="0" applyBorder="0" applyProtection="0">
      <alignment horizontal="center"/>
    </xf>
    <xf numFmtId="254" fontId="4" fillId="0" borderId="111" applyFont="0" applyFill="0" applyBorder="0" applyProtection="0">
      <alignment horizontal="center"/>
    </xf>
    <xf numFmtId="255" fontId="4" fillId="0" borderId="112" applyFont="0" applyFill="0" applyBorder="0" applyProtection="0">
      <alignment horizontal="center"/>
    </xf>
    <xf numFmtId="179" fontId="5" fillId="0" borderId="118" applyFont="0" applyFill="0" applyBorder="0" applyAlignment="0" applyProtection="0"/>
    <xf numFmtId="4" fontId="89" fillId="71" borderId="128">
      <alignment readingOrder="1"/>
      <protection locked="0"/>
    </xf>
    <xf numFmtId="4" fontId="89" fillId="67" borderId="128">
      <alignment readingOrder="1"/>
      <protection locked="0"/>
    </xf>
    <xf numFmtId="0" fontId="68" fillId="59" borderId="128" applyNumberFormat="0" applyAlignment="0" applyProtection="0"/>
    <xf numFmtId="196" fontId="38" fillId="0" borderId="0" applyFont="0" applyFill="0" applyBorder="0" applyProtection="0">
      <alignment horizontal="right"/>
    </xf>
    <xf numFmtId="253" fontId="4" fillId="0" borderId="105" applyFont="0" applyFill="0" applyBorder="0" applyProtection="0">
      <alignment horizontal="center"/>
    </xf>
    <xf numFmtId="258" fontId="4" fillId="0" borderId="105" applyFont="0" applyFill="0" applyBorder="0" applyProtection="0">
      <alignment horizontal="center"/>
    </xf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0" fontId="76" fillId="59" borderId="130" applyNumberFormat="0" applyAlignment="0" applyProtection="0"/>
    <xf numFmtId="196" fontId="38" fillId="0" borderId="0" applyFont="0" applyFill="0" applyBorder="0" applyProtection="0">
      <alignment horizontal="right"/>
    </xf>
    <xf numFmtId="0" fontId="68" fillId="59" borderId="128" applyNumberFormat="0" applyAlignment="0" applyProtection="0"/>
    <xf numFmtId="0" fontId="4" fillId="66" borderId="129" applyNumberFormat="0" applyFont="0" applyAlignment="0" applyProtection="0"/>
    <xf numFmtId="4" fontId="89" fillId="71" borderId="128">
      <alignment readingOrder="1"/>
      <protection locked="0"/>
    </xf>
    <xf numFmtId="255" fontId="4" fillId="0" borderId="112" applyFont="0" applyFill="0" applyBorder="0" applyProtection="0">
      <alignment horizontal="center"/>
    </xf>
    <xf numFmtId="0" fontId="68" fillId="59" borderId="106" applyNumberFormat="0" applyAlignment="0" applyProtection="0"/>
    <xf numFmtId="0" fontId="78" fillId="0" borderId="131" applyNumberFormat="0" applyFill="0" applyAlignment="0" applyProtection="0"/>
    <xf numFmtId="253" fontId="4" fillId="0" borderId="105" applyFont="0" applyFill="0" applyBorder="0" applyProtection="0">
      <alignment horizontal="center"/>
    </xf>
    <xf numFmtId="0" fontId="68" fillId="59" borderId="128" applyNumberFormat="0" applyAlignment="0" applyProtection="0"/>
    <xf numFmtId="287" fontId="91" fillId="63" borderId="128">
      <alignment readingOrder="1"/>
      <protection locked="0"/>
    </xf>
    <xf numFmtId="0" fontId="73" fillId="46" borderId="128" applyNumberFormat="0" applyAlignment="0" applyProtection="0"/>
    <xf numFmtId="241" fontId="64" fillId="40" borderId="104" applyFont="0" applyFill="0" applyBorder="0" applyProtection="0">
      <alignment horizontal="right"/>
    </xf>
    <xf numFmtId="0" fontId="68" fillId="59" borderId="128" applyNumberFormat="0" applyAlignment="0" applyProtection="0"/>
    <xf numFmtId="196" fontId="38" fillId="0" borderId="0" applyFont="0" applyFill="0" applyBorder="0" applyProtection="0">
      <alignment horizontal="right"/>
    </xf>
    <xf numFmtId="0" fontId="76" fillId="59" borderId="130" applyNumberFormat="0" applyAlignment="0" applyProtection="0"/>
    <xf numFmtId="241" fontId="64" fillId="40" borderId="104" applyFont="0" applyFill="0" applyBorder="0" applyProtection="0">
      <alignment horizontal="right"/>
    </xf>
    <xf numFmtId="258" fontId="4" fillId="0" borderId="105" applyFont="0" applyFill="0" applyBorder="0" applyProtection="0">
      <alignment horizontal="center"/>
    </xf>
    <xf numFmtId="206" fontId="38" fillId="0" borderId="127" applyFont="0" applyFill="0" applyBorder="0" applyProtection="0">
      <alignment horizontal="right"/>
    </xf>
    <xf numFmtId="252" fontId="4" fillId="0" borderId="105" applyFont="0" applyFill="0" applyBorder="0" applyProtection="0">
      <alignment horizontal="center"/>
    </xf>
    <xf numFmtId="0" fontId="1" fillId="0" borderId="0"/>
    <xf numFmtId="259" fontId="4" fillId="63" borderId="111" applyFont="0" applyFill="0" applyBorder="0" applyProtection="0">
      <alignment horizontal="center"/>
    </xf>
    <xf numFmtId="0" fontId="78" fillId="0" borderId="131" applyNumberFormat="0" applyFill="0" applyAlignment="0" applyProtection="0"/>
    <xf numFmtId="0" fontId="88" fillId="0" borderId="126" applyNumberFormat="0" applyFont="0">
      <alignment readingOrder="1"/>
      <protection locked="0"/>
    </xf>
    <xf numFmtId="206" fontId="38" fillId="0" borderId="114" applyFont="0" applyFill="0" applyBorder="0" applyProtection="0">
      <alignment horizontal="right"/>
    </xf>
    <xf numFmtId="255" fontId="4" fillId="0" borderId="112" applyFont="0" applyFill="0" applyBorder="0" applyProtection="0">
      <alignment horizontal="center"/>
    </xf>
    <xf numFmtId="0" fontId="78" fillId="0" borderId="119" applyNumberFormat="0" applyFill="0" applyAlignment="0" applyProtection="0"/>
    <xf numFmtId="0" fontId="76" fillId="59" borderId="130" applyNumberFormat="0" applyAlignment="0" applyProtection="0"/>
    <xf numFmtId="241" fontId="64" fillId="40" borderId="104" applyFont="0" applyFill="0" applyBorder="0" applyProtection="0">
      <alignment horizontal="right"/>
    </xf>
    <xf numFmtId="0" fontId="89" fillId="0" borderId="128" applyNumberFormat="0">
      <alignment readingOrder="1"/>
      <protection locked="0"/>
    </xf>
    <xf numFmtId="287" fontId="91" fillId="63" borderId="128">
      <alignment readingOrder="1"/>
      <protection locked="0"/>
    </xf>
    <xf numFmtId="0" fontId="4" fillId="66" borderId="129" applyNumberFormat="0" applyFont="0" applyAlignment="0" applyProtection="0"/>
    <xf numFmtId="0" fontId="88" fillId="0" borderId="126" applyNumberFormat="0" applyFont="0">
      <alignment readingOrder="1"/>
      <protection locked="0"/>
    </xf>
    <xf numFmtId="0" fontId="73" fillId="46" borderId="128" applyNumberFormat="0" applyAlignment="0" applyProtection="0"/>
    <xf numFmtId="0" fontId="78" fillId="0" borderId="131" applyNumberFormat="0" applyFill="0" applyAlignment="0" applyProtection="0"/>
    <xf numFmtId="0" fontId="76" fillId="59" borderId="130" applyNumberForma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92" fillId="63" borderId="128" applyNumberFormat="0">
      <alignment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179" fontId="5" fillId="0" borderId="118" applyFont="0" applyFill="0" applyBorder="0" applyAlignment="0" applyProtection="0"/>
    <xf numFmtId="0" fontId="76" fillId="59" borderId="130" applyNumberFormat="0" applyAlignment="0" applyProtection="0"/>
    <xf numFmtId="0" fontId="90" fillId="0" borderId="106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4" fontId="89" fillId="67" borderId="128">
      <alignment readingOrder="1"/>
      <protection locked="0"/>
    </xf>
    <xf numFmtId="0" fontId="78" fillId="0" borderId="131" applyNumberFormat="0" applyFill="0" applyAlignment="0" applyProtection="0"/>
    <xf numFmtId="0" fontId="73" fillId="46" borderId="106" applyNumberFormat="0" applyAlignment="0" applyProtection="0"/>
    <xf numFmtId="287" fontId="89" fillId="63" borderId="106">
      <alignment readingOrder="1"/>
      <protection locked="0"/>
    </xf>
    <xf numFmtId="0" fontId="4" fillId="66" borderId="116" applyNumberFormat="0" applyFont="0" applyAlignment="0" applyProtection="0"/>
    <xf numFmtId="0" fontId="76" fillId="59" borderId="130" applyNumberFormat="0" applyAlignment="0" applyProtection="0"/>
    <xf numFmtId="0" fontId="92" fillId="63" borderId="128" applyNumberFormat="0">
      <alignment readingOrder="1"/>
      <protection locked="0"/>
    </xf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4" fontId="89" fillId="71" borderId="128">
      <alignment readingOrder="1"/>
      <protection locked="0"/>
    </xf>
    <xf numFmtId="287" fontId="89" fillId="63" borderId="128">
      <alignment readingOrder="1"/>
      <protection locked="0"/>
    </xf>
    <xf numFmtId="0" fontId="68" fillId="59" borderId="128" applyNumberFormat="0" applyAlignment="0" applyProtection="0"/>
    <xf numFmtId="0" fontId="90" fillId="0" borderId="128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287" fontId="91" fillId="63" borderId="106">
      <alignment readingOrder="1"/>
      <protection locked="0"/>
    </xf>
    <xf numFmtId="252" fontId="4" fillId="0" borderId="105" applyFont="0" applyFill="0" applyBorder="0" applyProtection="0">
      <alignment horizontal="center"/>
    </xf>
    <xf numFmtId="4" fontId="89" fillId="71" borderId="128">
      <alignment horizontal="center" readingOrder="1"/>
      <protection locked="0"/>
    </xf>
    <xf numFmtId="206" fontId="38" fillId="0" borderId="114" applyFont="0" applyFill="0" applyBorder="0" applyProtection="0">
      <alignment horizontal="right"/>
    </xf>
    <xf numFmtId="255" fontId="4" fillId="0" borderId="112" applyFont="0" applyFill="0" applyBorder="0" applyProtection="0">
      <alignment horizontal="center"/>
    </xf>
    <xf numFmtId="0" fontId="78" fillId="0" borderId="131" applyNumberFormat="0" applyFill="0" applyAlignment="0" applyProtection="0"/>
    <xf numFmtId="206" fontId="38" fillId="0" borderId="127" applyFont="0" applyFill="0" applyBorder="0" applyProtection="0">
      <alignment horizontal="right"/>
    </xf>
    <xf numFmtId="206" fontId="38" fillId="0" borderId="127" applyFont="0" applyFill="0" applyBorder="0" applyProtection="0">
      <alignment horizontal="right"/>
    </xf>
    <xf numFmtId="0" fontId="92" fillId="63" borderId="128" applyNumberFormat="0">
      <alignment readingOrder="1"/>
      <protection locked="0"/>
    </xf>
    <xf numFmtId="4" fontId="89" fillId="71" borderId="128">
      <alignment horizontal="center" readingOrder="1"/>
      <protection locked="0"/>
    </xf>
    <xf numFmtId="0" fontId="73" fillId="46" borderId="128" applyNumberFormat="0" applyAlignment="0" applyProtection="0"/>
    <xf numFmtId="0" fontId="1" fillId="0" borderId="0"/>
    <xf numFmtId="0" fontId="68" fillId="59" borderId="128" applyNumberFormat="0" applyAlignment="0" applyProtection="0"/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0" fontId="89" fillId="0" borderId="128" applyNumberFormat="0">
      <alignment readingOrder="1"/>
      <protection locked="0"/>
    </xf>
    <xf numFmtId="0" fontId="68" fillId="59" borderId="128" applyNumberFormat="0" applyAlignment="0" applyProtection="0"/>
    <xf numFmtId="241" fontId="64" fillId="40" borderId="104" applyFont="0" applyFill="0" applyBorder="0" applyProtection="0">
      <alignment horizontal="right"/>
    </xf>
    <xf numFmtId="0" fontId="78" fillId="0" borderId="119" applyNumberFormat="0" applyFill="0" applyAlignment="0" applyProtection="0"/>
    <xf numFmtId="4" fontId="89" fillId="67" borderId="106">
      <alignment readingOrder="1"/>
      <protection locked="0"/>
    </xf>
    <xf numFmtId="0" fontId="68" fillId="59" borderId="106" applyNumberFormat="0" applyAlignment="0" applyProtection="0"/>
    <xf numFmtId="196" fontId="38" fillId="0" borderId="0" applyFont="0" applyFill="0" applyBorder="0" applyProtection="0">
      <alignment horizontal="right"/>
    </xf>
    <xf numFmtId="0" fontId="92" fillId="63" borderId="128" applyNumberFormat="0">
      <alignment readingOrder="1"/>
      <protection locked="0"/>
    </xf>
    <xf numFmtId="0" fontId="92" fillId="63" borderId="128" applyNumberFormat="0">
      <alignment readingOrder="1"/>
      <protection locked="0"/>
    </xf>
    <xf numFmtId="0" fontId="88" fillId="0" borderId="126" applyNumberFormat="0" applyFont="0">
      <alignment readingOrder="1"/>
      <protection locked="0"/>
    </xf>
    <xf numFmtId="4" fontId="89" fillId="67" borderId="106">
      <alignment readingOrder="1"/>
      <protection locked="0"/>
    </xf>
    <xf numFmtId="0" fontId="68" fillId="59" borderId="128" applyNumberFormat="0" applyAlignment="0" applyProtection="0"/>
    <xf numFmtId="0" fontId="92" fillId="63" borderId="128" applyNumberFormat="0">
      <alignment readingOrder="1"/>
      <protection locked="0"/>
    </xf>
    <xf numFmtId="0" fontId="73" fillId="46" borderId="128" applyNumberFormat="0" applyAlignment="0" applyProtection="0"/>
    <xf numFmtId="4" fontId="89" fillId="67" borderId="128">
      <alignment readingOrder="1"/>
      <protection locked="0"/>
    </xf>
    <xf numFmtId="259" fontId="4" fillId="63" borderId="111" applyFont="0" applyFill="0" applyBorder="0" applyProtection="0">
      <alignment horizontal="center"/>
    </xf>
    <xf numFmtId="252" fontId="4" fillId="0" borderId="105" applyFont="0" applyFill="0" applyBorder="0" applyProtection="0">
      <alignment horizontal="center"/>
    </xf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4" fontId="89" fillId="71" borderId="128">
      <alignment readingOrder="1"/>
      <protection locked="0"/>
    </xf>
    <xf numFmtId="0" fontId="88" fillId="0" borderId="126" applyNumberFormat="0" applyFont="0">
      <alignment readingOrder="1"/>
      <protection locked="0"/>
    </xf>
    <xf numFmtId="0" fontId="89" fillId="70" borderId="128" applyNumberFormat="0">
      <alignment readingOrder="1"/>
      <protection locked="0"/>
    </xf>
    <xf numFmtId="0" fontId="73" fillId="46" borderId="128" applyNumberFormat="0" applyAlignment="0" applyProtection="0"/>
    <xf numFmtId="4" fontId="89" fillId="71" borderId="128">
      <alignment horizontal="center" readingOrder="1"/>
      <protection locked="0"/>
    </xf>
    <xf numFmtId="4" fontId="89" fillId="67" borderId="128">
      <alignment readingOrder="1"/>
      <protection locked="0"/>
    </xf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4" fontId="89" fillId="71" borderId="106">
      <alignment readingOrder="1"/>
      <protection locked="0"/>
    </xf>
    <xf numFmtId="0" fontId="89" fillId="0" borderId="128" applyNumberFormat="0">
      <alignment readingOrder="1"/>
      <protection locked="0"/>
    </xf>
    <xf numFmtId="0" fontId="1" fillId="0" borderId="0"/>
    <xf numFmtId="4" fontId="89" fillId="71" borderId="128">
      <alignment readingOrder="1"/>
      <protection locked="0"/>
    </xf>
    <xf numFmtId="252" fontId="4" fillId="0" borderId="105" applyFont="0" applyFill="0" applyBorder="0" applyProtection="0">
      <alignment horizontal="center"/>
    </xf>
    <xf numFmtId="206" fontId="38" fillId="0" borderId="127" applyFont="0" applyFill="0" applyBorder="0" applyProtection="0">
      <alignment horizontal="right"/>
    </xf>
    <xf numFmtId="0" fontId="78" fillId="0" borderId="131" applyNumberFormat="0" applyFill="0" applyAlignment="0" applyProtection="0"/>
    <xf numFmtId="0" fontId="76" fillId="59" borderId="117" applyNumberFormat="0" applyAlignment="0" applyProtection="0"/>
    <xf numFmtId="0" fontId="89" fillId="0" borderId="128" applyNumberFormat="0">
      <alignment readingOrder="1"/>
      <protection locked="0"/>
    </xf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4" fontId="89" fillId="67" borderId="128">
      <alignment readingOrder="1"/>
      <protection locked="0"/>
    </xf>
    <xf numFmtId="0" fontId="89" fillId="70" borderId="128" applyNumberFormat="0">
      <alignment readingOrder="1"/>
      <protection locked="0"/>
    </xf>
    <xf numFmtId="287" fontId="89" fillId="63" borderId="128">
      <alignment readingOrder="1"/>
      <protection locked="0"/>
    </xf>
    <xf numFmtId="179" fontId="5" fillId="0" borderId="118" applyFont="0" applyFill="0" applyBorder="0" applyAlignment="0" applyProtection="0"/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73" fillId="46" borderId="128" applyNumberFormat="0" applyAlignment="0" applyProtection="0"/>
    <xf numFmtId="0" fontId="90" fillId="0" borderId="128" applyNumberFormat="0">
      <alignment readingOrder="1"/>
      <protection locked="0"/>
    </xf>
    <xf numFmtId="0" fontId="4" fillId="66" borderId="116" applyNumberFormat="0" applyFont="0" applyAlignment="0" applyProtection="0"/>
    <xf numFmtId="253" fontId="4" fillId="0" borderId="105" applyFont="0" applyFill="0" applyBorder="0" applyProtection="0">
      <alignment horizontal="center"/>
    </xf>
    <xf numFmtId="0" fontId="78" fillId="0" borderId="131" applyNumberFormat="0" applyFill="0" applyAlignment="0" applyProtection="0"/>
    <xf numFmtId="4" fontId="89" fillId="67" borderId="128">
      <alignment readingOrder="1"/>
      <protection locked="0"/>
    </xf>
    <xf numFmtId="4" fontId="89" fillId="67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78" fillId="0" borderId="131" applyNumberFormat="0" applyFill="0" applyAlignment="0" applyProtection="0"/>
    <xf numFmtId="0" fontId="76" fillId="59" borderId="130" applyNumberFormat="0" applyAlignment="0" applyProtection="0"/>
    <xf numFmtId="4" fontId="89" fillId="71" borderId="128">
      <alignment horizontal="center" readingOrder="1"/>
      <protection locked="0"/>
    </xf>
    <xf numFmtId="0" fontId="89" fillId="70" borderId="128" applyNumberFormat="0">
      <alignment readingOrder="1"/>
      <protection locked="0"/>
    </xf>
    <xf numFmtId="255" fontId="4" fillId="0" borderId="112" applyFont="0" applyFill="0" applyBorder="0" applyProtection="0">
      <alignment horizontal="center"/>
    </xf>
    <xf numFmtId="0" fontId="76" fillId="59" borderId="130" applyNumberFormat="0" applyAlignment="0" applyProtection="0"/>
    <xf numFmtId="0" fontId="89" fillId="67" borderId="128" applyNumberFormat="0">
      <alignment horizontal="center" readingOrder="1"/>
      <protection locked="0"/>
    </xf>
    <xf numFmtId="0" fontId="92" fillId="63" borderId="128" applyNumberFormat="0">
      <alignment readingOrder="1"/>
      <protection locked="0"/>
    </xf>
    <xf numFmtId="287" fontId="91" fillId="63" borderId="128">
      <alignment readingOrder="1"/>
      <protection locked="0"/>
    </xf>
    <xf numFmtId="196" fontId="38" fillId="0" borderId="0" applyFont="0" applyFill="0" applyBorder="0" applyProtection="0">
      <alignment horizontal="right"/>
    </xf>
    <xf numFmtId="287" fontId="91" fillId="63" borderId="128">
      <alignment readingOrder="1"/>
      <protection locked="0"/>
    </xf>
    <xf numFmtId="0" fontId="78" fillId="0" borderId="131" applyNumberFormat="0" applyFill="0" applyAlignment="0" applyProtection="0"/>
    <xf numFmtId="4" fontId="89" fillId="71" borderId="106">
      <alignment readingOrder="1"/>
      <protection locked="0"/>
    </xf>
    <xf numFmtId="0" fontId="73" fillId="46" borderId="106" applyNumberFormat="0" applyAlignment="0" applyProtection="0"/>
    <xf numFmtId="4" fontId="89" fillId="71" borderId="106">
      <alignment horizontal="center" readingOrder="1"/>
      <protection locked="0"/>
    </xf>
    <xf numFmtId="0" fontId="89" fillId="70" borderId="106" applyNumberFormat="0">
      <alignment readingOrder="1"/>
      <protection locked="0"/>
    </xf>
    <xf numFmtId="0" fontId="89" fillId="0" borderId="106" applyNumberFormat="0">
      <alignment readingOrder="1"/>
      <protection locked="0"/>
    </xf>
    <xf numFmtId="0" fontId="92" fillId="63" borderId="106" applyNumberFormat="0">
      <alignment readingOrder="1"/>
      <protection locked="0"/>
    </xf>
    <xf numFmtId="0" fontId="76" fillId="59" borderId="117" applyNumberFormat="0" applyAlignment="0" applyProtection="0"/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92" fillId="63" borderId="128" applyNumberFormat="0">
      <alignment readingOrder="1"/>
      <protection locked="0"/>
    </xf>
    <xf numFmtId="254" fontId="4" fillId="0" borderId="111" applyFont="0" applyFill="0" applyBorder="0" applyProtection="0">
      <alignment horizontal="center"/>
    </xf>
    <xf numFmtId="0" fontId="89" fillId="67" borderId="128" applyNumberFormat="0">
      <alignment horizontal="center" readingOrder="1"/>
      <protection locked="0"/>
    </xf>
    <xf numFmtId="0" fontId="78" fillId="0" borderId="131" applyNumberFormat="0" applyFill="0" applyAlignment="0" applyProtection="0"/>
    <xf numFmtId="0" fontId="89" fillId="70" borderId="128" applyNumberFormat="0">
      <alignment readingOrder="1"/>
      <protection locked="0"/>
    </xf>
    <xf numFmtId="0" fontId="73" fillId="46" borderId="128" applyNumberFormat="0" applyAlignment="0" applyProtection="0"/>
    <xf numFmtId="253" fontId="4" fillId="0" borderId="105" applyFont="0" applyFill="0" applyBorder="0" applyProtection="0">
      <alignment horizontal="center"/>
    </xf>
    <xf numFmtId="0" fontId="92" fillId="63" borderId="128" applyNumberFormat="0">
      <alignment readingOrder="1"/>
      <protection locked="0"/>
    </xf>
    <xf numFmtId="4" fontId="89" fillId="71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76" fillId="59" borderId="130" applyNumberFormat="0" applyAlignment="0" applyProtection="0"/>
    <xf numFmtId="0" fontId="89" fillId="67" borderId="128" applyNumberFormat="0">
      <alignment horizontal="center" readingOrder="1"/>
      <protection locked="0"/>
    </xf>
    <xf numFmtId="0" fontId="68" fillId="59" borderId="128" applyNumberFormat="0" applyAlignment="0" applyProtection="0"/>
    <xf numFmtId="206" fontId="38" fillId="0" borderId="127" applyFont="0" applyFill="0" applyBorder="0" applyProtection="0">
      <alignment horizontal="right"/>
    </xf>
    <xf numFmtId="4" fontId="89" fillId="67" borderId="128">
      <alignment readingOrder="1"/>
      <protection locked="0"/>
    </xf>
    <xf numFmtId="0" fontId="73" fillId="46" borderId="128" applyNumberFormat="0" applyAlignment="0" applyProtection="0"/>
    <xf numFmtId="0" fontId="92" fillId="63" borderId="128" applyNumberFormat="0">
      <alignment readingOrder="1"/>
      <protection locked="0"/>
    </xf>
    <xf numFmtId="254" fontId="4" fillId="0" borderId="111" applyFont="0" applyFill="0" applyBorder="0" applyProtection="0">
      <alignment horizontal="center"/>
    </xf>
    <xf numFmtId="0" fontId="90" fillId="0" borderId="128" applyNumberFormat="0">
      <alignment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0" fontId="89" fillId="70" borderId="128" applyNumberFormat="0">
      <alignment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4" fontId="89" fillId="71" borderId="128">
      <alignment horizontal="center" readingOrder="1"/>
      <protection locked="0"/>
    </xf>
    <xf numFmtId="0" fontId="89" fillId="67" borderId="128" applyNumberFormat="0">
      <alignment horizontal="center"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0" fontId="73" fillId="46" borderId="128" applyNumberForma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78" fillId="0" borderId="131" applyNumberFormat="0" applyFill="0" applyAlignment="0" applyProtection="0"/>
    <xf numFmtId="0" fontId="73" fillId="46" borderId="128" applyNumberFormat="0" applyAlignment="0" applyProtection="0"/>
    <xf numFmtId="287" fontId="91" fillId="63" borderId="128">
      <alignment readingOrder="1"/>
      <protection locked="0"/>
    </xf>
    <xf numFmtId="258" fontId="4" fillId="0" borderId="105" applyFont="0" applyFill="0" applyBorder="0" applyProtection="0">
      <alignment horizontal="center"/>
    </xf>
    <xf numFmtId="4" fontId="89" fillId="71" borderId="128">
      <alignment readingOrder="1"/>
      <protection locked="0"/>
    </xf>
    <xf numFmtId="0" fontId="89" fillId="67" borderId="128" applyNumberFormat="0">
      <alignment horizontal="center" readingOrder="1"/>
      <protection locked="0"/>
    </xf>
    <xf numFmtId="0" fontId="4" fillId="66" borderId="129" applyNumberFormat="0" applyFont="0" applyAlignment="0" applyProtection="0"/>
    <xf numFmtId="0" fontId="76" fillId="59" borderId="130" applyNumberFormat="0" applyAlignment="0" applyProtection="0"/>
    <xf numFmtId="4" fontId="89" fillId="71" borderId="128">
      <alignment readingOrder="1"/>
      <protection locked="0"/>
    </xf>
    <xf numFmtId="0" fontId="89" fillId="67" borderId="128" applyNumberFormat="0">
      <alignment horizontal="center" readingOrder="1"/>
      <protection locked="0"/>
    </xf>
    <xf numFmtId="258" fontId="4" fillId="0" borderId="105" applyFont="0" applyFill="0" applyBorder="0" applyProtection="0">
      <alignment horizontal="center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0" fontId="89" fillId="70" borderId="128" applyNumberFormat="0">
      <alignment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4" fontId="89" fillId="71" borderId="128">
      <alignment horizontal="center" readingOrder="1"/>
      <protection locked="0"/>
    </xf>
    <xf numFmtId="0" fontId="89" fillId="67" borderId="128" applyNumberFormat="0">
      <alignment horizontal="center"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0" fontId="73" fillId="46" borderId="128" applyNumberForma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78" fillId="0" borderId="131" applyNumberFormat="0" applyFill="0" applyAlignment="0" applyProtection="0"/>
    <xf numFmtId="241" fontId="64" fillId="40" borderId="104" applyFont="0" applyFill="0" applyBorder="0" applyProtection="0">
      <alignment horizontal="right"/>
    </xf>
    <xf numFmtId="0" fontId="73" fillId="46" borderId="128" applyNumberFormat="0" applyAlignment="0" applyProtection="0"/>
    <xf numFmtId="287" fontId="89" fillId="63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89" fillId="67" borderId="128" applyNumberFormat="0">
      <alignment horizontal="center"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4" fontId="89" fillId="67" borderId="128">
      <alignment readingOrder="1"/>
      <protection locked="0"/>
    </xf>
    <xf numFmtId="0" fontId="90" fillId="0" borderId="128" applyNumberFormat="0">
      <alignment readingOrder="1"/>
      <protection locked="0"/>
    </xf>
    <xf numFmtId="0" fontId="78" fillId="0" borderId="131" applyNumberFormat="0" applyFill="0" applyAlignment="0" applyProtection="0"/>
    <xf numFmtId="4" fontId="89" fillId="67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3" fontId="4" fillId="0" borderId="105" applyFont="0" applyFill="0" applyBorder="0" applyProtection="0">
      <alignment horizontal="center"/>
    </xf>
    <xf numFmtId="43" fontId="4" fillId="0" borderId="0" applyFont="0" applyFill="0" applyBorder="0" applyAlignment="0" applyProtection="0"/>
    <xf numFmtId="8" fontId="59" fillId="0" borderId="0" applyFont="0" applyFill="0" applyBorder="0" applyProtection="0">
      <alignment horizontal="right"/>
    </xf>
    <xf numFmtId="255" fontId="4" fillId="0" borderId="112" applyFont="0" applyFill="0" applyBorder="0" applyProtection="0">
      <alignment horizontal="center"/>
    </xf>
    <xf numFmtId="252" fontId="4" fillId="0" borderId="105" applyFont="0" applyFill="0" applyBorder="0" applyProtection="0">
      <alignment horizontal="center"/>
    </xf>
    <xf numFmtId="196" fontId="38" fillId="0" borderId="0" applyFont="0" applyFill="0" applyBorder="0" applyProtection="0">
      <alignment horizontal="right"/>
    </xf>
    <xf numFmtId="258" fontId="4" fillId="0" borderId="105" applyFont="0" applyFill="0" applyBorder="0" applyProtection="0">
      <alignment horizontal="center"/>
    </xf>
    <xf numFmtId="179" fontId="5" fillId="0" borderId="118" applyFont="0" applyFill="0" applyBorder="0" applyAlignment="0" applyProtection="0"/>
    <xf numFmtId="241" fontId="64" fillId="40" borderId="104" applyFont="0" applyFill="0" applyBorder="0" applyProtection="0">
      <alignment horizontal="right"/>
    </xf>
    <xf numFmtId="254" fontId="4" fillId="0" borderId="111" applyFont="0" applyFill="0" applyBorder="0" applyProtection="0">
      <alignment horizontal="center"/>
    </xf>
    <xf numFmtId="259" fontId="4" fillId="63" borderId="111" applyFont="0" applyFill="0" applyBorder="0" applyProtection="0">
      <alignment horizont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8" fontId="4" fillId="0" borderId="0" applyFill="0" applyBorder="0" applyAlignment="0" applyProtection="0">
      <alignment wrapText="1"/>
    </xf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8" fontId="59" fillId="0" borderId="0" applyFont="0" applyFill="0" applyBorder="0" applyProtection="0">
      <alignment horizontal="right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8" fontId="4" fillId="0" borderId="0" applyFill="0" applyBorder="0" applyAlignment="0" applyProtection="0">
      <alignment wrapText="1"/>
    </xf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68" fillId="59" borderId="128" applyNumberFormat="0" applyAlignment="0" applyProtection="0"/>
    <xf numFmtId="0" fontId="90" fillId="0" borderId="128" applyNumberFormat="0">
      <alignment readingOrder="1"/>
      <protection locked="0"/>
    </xf>
    <xf numFmtId="0" fontId="68" fillId="59" borderId="128" applyNumberFormat="0" applyAlignment="0" applyProtection="0"/>
    <xf numFmtId="0" fontId="78" fillId="0" borderId="131" applyNumberFormat="0" applyFill="0" applyAlignment="0" applyProtection="0"/>
    <xf numFmtId="0" fontId="92" fillId="63" borderId="128" applyNumberFormat="0">
      <alignment readingOrder="1"/>
      <protection locked="0"/>
    </xf>
    <xf numFmtId="0" fontId="92" fillId="63" borderId="128" applyNumberFormat="0">
      <alignment readingOrder="1"/>
      <protection locked="0"/>
    </xf>
    <xf numFmtId="0" fontId="89" fillId="67" borderId="128" applyNumberFormat="0">
      <alignment horizontal="center" readingOrder="1"/>
      <protection locked="0"/>
    </xf>
    <xf numFmtId="0" fontId="89" fillId="70" borderId="128" applyNumberFormat="0">
      <alignment readingOrder="1"/>
      <protection locked="0"/>
    </xf>
    <xf numFmtId="0" fontId="89" fillId="70" borderId="128" applyNumberFormat="0">
      <alignment readingOrder="1"/>
      <protection locked="0"/>
    </xf>
    <xf numFmtId="0" fontId="73" fillId="46" borderId="128" applyNumberFormat="0" applyAlignment="0" applyProtection="0"/>
    <xf numFmtId="0" fontId="90" fillId="0" borderId="128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0" fontId="73" fillId="46" borderId="128" applyNumberFormat="0" applyAlignment="0" applyProtection="0"/>
    <xf numFmtId="0" fontId="76" fillId="59" borderId="130" applyNumberFormat="0" applyAlignment="0" applyProtection="0"/>
    <xf numFmtId="4" fontId="89" fillId="71" borderId="128">
      <alignment readingOrder="1"/>
      <protection locked="0"/>
    </xf>
    <xf numFmtId="259" fontId="4" fillId="63" borderId="111" applyFont="0" applyFill="0" applyBorder="0" applyProtection="0">
      <alignment horizontal="center"/>
    </xf>
    <xf numFmtId="4" fontId="89" fillId="67" borderId="128">
      <alignment readingOrder="1"/>
      <protection locked="0"/>
    </xf>
    <xf numFmtId="0" fontId="90" fillId="0" borderId="128" applyNumberFormat="0">
      <alignment readingOrder="1"/>
      <protection locked="0"/>
    </xf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4" fillId="66" borderId="129" applyNumberFormat="0" applyFont="0" applyAlignment="0" applyProtection="0"/>
    <xf numFmtId="0" fontId="89" fillId="0" borderId="128" applyNumberFormat="0">
      <alignment readingOrder="1"/>
      <protection locked="0"/>
    </xf>
    <xf numFmtId="0" fontId="78" fillId="0" borderId="131" applyNumberFormat="0" applyFill="0" applyAlignment="0" applyProtection="0"/>
    <xf numFmtId="0" fontId="4" fillId="66" borderId="129" applyNumberFormat="0" applyFont="0" applyAlignment="0" applyProtection="0"/>
    <xf numFmtId="287" fontId="89" fillId="63" borderId="128">
      <alignment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0" fontId="90" fillId="0" borderId="128" applyNumberFormat="0">
      <alignment readingOrder="1"/>
      <protection locked="0"/>
    </xf>
    <xf numFmtId="4" fontId="89" fillId="71" borderId="128">
      <alignment horizontal="center" readingOrder="1"/>
      <protection locked="0"/>
    </xf>
    <xf numFmtId="0" fontId="92" fillId="63" borderId="128" applyNumberFormat="0">
      <alignment readingOrder="1"/>
      <protection locked="0"/>
    </xf>
    <xf numFmtId="0" fontId="68" fillId="59" borderId="128" applyNumberFormat="0" applyAlignment="0" applyProtection="0"/>
    <xf numFmtId="0" fontId="73" fillId="46" borderId="128" applyNumberFormat="0" applyAlignment="0" applyProtection="0"/>
    <xf numFmtId="4" fontId="89" fillId="71" borderId="128">
      <alignment horizontal="center" readingOrder="1"/>
      <protection locked="0"/>
    </xf>
    <xf numFmtId="4" fontId="89" fillId="71" borderId="128">
      <alignment readingOrder="1"/>
      <protection locked="0"/>
    </xf>
    <xf numFmtId="206" fontId="38" fillId="0" borderId="127" applyFont="0" applyFill="0" applyBorder="0" applyProtection="0">
      <alignment horizontal="right"/>
    </xf>
    <xf numFmtId="4" fontId="89" fillId="71" borderId="128">
      <alignment readingOrder="1"/>
      <protection locked="0"/>
    </xf>
    <xf numFmtId="4" fontId="89" fillId="67" borderId="128">
      <alignment readingOrder="1"/>
      <protection locked="0"/>
    </xf>
    <xf numFmtId="0" fontId="68" fillId="59" borderId="128" applyNumberFormat="0" applyAlignment="0" applyProtection="0"/>
    <xf numFmtId="0" fontId="76" fillId="59" borderId="130" applyNumberFormat="0" applyAlignment="0" applyProtection="0"/>
    <xf numFmtId="0" fontId="68" fillId="59" borderId="128" applyNumberFormat="0" applyAlignment="0" applyProtection="0"/>
    <xf numFmtId="0" fontId="4" fillId="66" borderId="129" applyNumberFormat="0" applyFont="0" applyAlignment="0" applyProtection="0"/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0" fontId="78" fillId="0" borderId="131" applyNumberFormat="0" applyFill="0" applyAlignment="0" applyProtection="0"/>
    <xf numFmtId="0" fontId="68" fillId="59" borderId="128" applyNumberFormat="0" applyAlignment="0" applyProtection="0"/>
    <xf numFmtId="287" fontId="91" fillId="63" borderId="128">
      <alignment readingOrder="1"/>
      <protection locked="0"/>
    </xf>
    <xf numFmtId="0" fontId="73" fillId="46" borderId="128" applyNumberFormat="0" applyAlignment="0" applyProtection="0"/>
    <xf numFmtId="0" fontId="68" fillId="59" borderId="128" applyNumberFormat="0" applyAlignment="0" applyProtection="0"/>
    <xf numFmtId="0" fontId="76" fillId="59" borderId="130" applyNumberFormat="0" applyAlignment="0" applyProtection="0"/>
    <xf numFmtId="206" fontId="38" fillId="0" borderId="127" applyFont="0" applyFill="0" applyBorder="0" applyProtection="0">
      <alignment horizontal="right"/>
    </xf>
    <xf numFmtId="0" fontId="1" fillId="0" borderId="0"/>
    <xf numFmtId="0" fontId="78" fillId="0" borderId="131" applyNumberFormat="0" applyFill="0" applyAlignment="0" applyProtection="0"/>
    <xf numFmtId="0" fontId="88" fillId="0" borderId="126" applyNumberFormat="0" applyFont="0">
      <alignment readingOrder="1"/>
      <protection locked="0"/>
    </xf>
    <xf numFmtId="206" fontId="38" fillId="0" borderId="127" applyFont="0" applyFill="0" applyBorder="0" applyProtection="0">
      <alignment horizontal="right"/>
    </xf>
    <xf numFmtId="0" fontId="78" fillId="0" borderId="131" applyNumberFormat="0" applyFill="0" applyAlignment="0" applyProtection="0"/>
    <xf numFmtId="0" fontId="76" fillId="59" borderId="130" applyNumberFormat="0" applyAlignment="0" applyProtection="0"/>
    <xf numFmtId="0" fontId="89" fillId="0" borderId="128" applyNumberFormat="0">
      <alignment readingOrder="1"/>
      <protection locked="0"/>
    </xf>
    <xf numFmtId="287" fontId="91" fillId="63" borderId="128">
      <alignment readingOrder="1"/>
      <protection locked="0"/>
    </xf>
    <xf numFmtId="0" fontId="4" fillId="66" borderId="129" applyNumberFormat="0" applyFont="0" applyAlignment="0" applyProtection="0"/>
    <xf numFmtId="0" fontId="88" fillId="0" borderId="126" applyNumberFormat="0" applyFont="0">
      <alignment readingOrder="1"/>
      <protection locked="0"/>
    </xf>
    <xf numFmtId="0" fontId="73" fillId="46" borderId="128" applyNumberFormat="0" applyAlignment="0" applyProtection="0"/>
    <xf numFmtId="0" fontId="78" fillId="0" borderId="131" applyNumberFormat="0" applyFill="0" applyAlignment="0" applyProtection="0"/>
    <xf numFmtId="0" fontId="76" fillId="59" borderId="130" applyNumberFormat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92" fillId="63" borderId="128" applyNumberFormat="0">
      <alignment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0" fontId="76" fillId="59" borderId="130" applyNumberFormat="0" applyAlignment="0" applyProtection="0"/>
    <xf numFmtId="0" fontId="90" fillId="0" borderId="128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4" fontId="89" fillId="67" borderId="128">
      <alignment readingOrder="1"/>
      <protection locked="0"/>
    </xf>
    <xf numFmtId="0" fontId="78" fillId="0" borderId="131" applyNumberFormat="0" applyFill="0" applyAlignment="0" applyProtection="0"/>
    <xf numFmtId="0" fontId="73" fillId="46" borderId="128" applyNumberFormat="0" applyAlignment="0" applyProtection="0"/>
    <xf numFmtId="287" fontId="89" fillId="63" borderId="128">
      <alignment readingOrder="1"/>
      <protection locked="0"/>
    </xf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92" fillId="63" borderId="128" applyNumberFormat="0">
      <alignment readingOrder="1"/>
      <protection locked="0"/>
    </xf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4" fontId="89" fillId="71" borderId="128">
      <alignment readingOrder="1"/>
      <protection locked="0"/>
    </xf>
    <xf numFmtId="287" fontId="89" fillId="63" borderId="128">
      <alignment readingOrder="1"/>
      <protection locked="0"/>
    </xf>
    <xf numFmtId="0" fontId="68" fillId="59" borderId="128" applyNumberFormat="0" applyAlignment="0" applyProtection="0"/>
    <xf numFmtId="0" fontId="90" fillId="0" borderId="128" applyNumberFormat="0">
      <alignment readingOrder="1"/>
      <protection locked="0"/>
    </xf>
    <xf numFmtId="206" fontId="38" fillId="0" borderId="127" applyFont="0" applyFill="0" applyBorder="0" applyProtection="0">
      <alignment horizontal="right"/>
    </xf>
    <xf numFmtId="287" fontId="91" fillId="63" borderId="128">
      <alignment readingOrder="1"/>
      <protection locked="0"/>
    </xf>
    <xf numFmtId="4" fontId="89" fillId="71" borderId="128">
      <alignment horizontal="center" readingOrder="1"/>
      <protection locked="0"/>
    </xf>
    <xf numFmtId="206" fontId="38" fillId="0" borderId="127" applyFont="0" applyFill="0" applyBorder="0" applyProtection="0">
      <alignment horizontal="right"/>
    </xf>
    <xf numFmtId="0" fontId="78" fillId="0" borderId="131" applyNumberFormat="0" applyFill="0" applyAlignment="0" applyProtection="0"/>
    <xf numFmtId="206" fontId="38" fillId="0" borderId="127" applyFont="0" applyFill="0" applyBorder="0" applyProtection="0">
      <alignment horizontal="right"/>
    </xf>
    <xf numFmtId="206" fontId="38" fillId="0" borderId="127" applyFont="0" applyFill="0" applyBorder="0" applyProtection="0">
      <alignment horizontal="right"/>
    </xf>
    <xf numFmtId="0" fontId="92" fillId="63" borderId="128" applyNumberFormat="0">
      <alignment readingOrder="1"/>
      <protection locked="0"/>
    </xf>
    <xf numFmtId="4" fontId="89" fillId="71" borderId="128">
      <alignment horizontal="center" readingOrder="1"/>
      <protection locked="0"/>
    </xf>
    <xf numFmtId="0" fontId="73" fillId="46" borderId="128" applyNumberFormat="0" applyAlignment="0" applyProtection="0"/>
    <xf numFmtId="0" fontId="1" fillId="0" borderId="0"/>
    <xf numFmtId="0" fontId="68" fillId="59" borderId="128" applyNumberFormat="0" applyAlignment="0" applyProtection="0"/>
    <xf numFmtId="0" fontId="89" fillId="0" borderId="128" applyNumberFormat="0">
      <alignment readingOrder="1"/>
      <protection locked="0"/>
    </xf>
    <xf numFmtId="0" fontId="68" fillId="59" borderId="128" applyNumberFormat="0" applyAlignment="0" applyProtection="0"/>
    <xf numFmtId="0" fontId="78" fillId="0" borderId="131" applyNumberFormat="0" applyFill="0" applyAlignment="0" applyProtection="0"/>
    <xf numFmtId="4" fontId="89" fillId="67" borderId="128">
      <alignment readingOrder="1"/>
      <protection locked="0"/>
    </xf>
    <xf numFmtId="0" fontId="68" fillId="59" borderId="128" applyNumberFormat="0" applyAlignment="0" applyProtection="0"/>
    <xf numFmtId="0" fontId="92" fillId="63" borderId="128" applyNumberFormat="0">
      <alignment readingOrder="1"/>
      <protection locked="0"/>
    </xf>
    <xf numFmtId="0" fontId="92" fillId="63" borderId="128" applyNumberFormat="0">
      <alignment readingOrder="1"/>
      <protection locked="0"/>
    </xf>
    <xf numFmtId="0" fontId="88" fillId="0" borderId="126" applyNumberFormat="0" applyFont="0">
      <alignment readingOrder="1"/>
      <protection locked="0"/>
    </xf>
    <xf numFmtId="4" fontId="89" fillId="67" borderId="128">
      <alignment readingOrder="1"/>
      <protection locked="0"/>
    </xf>
    <xf numFmtId="0" fontId="68" fillId="59" borderId="128" applyNumberFormat="0" applyAlignment="0" applyProtection="0"/>
    <xf numFmtId="0" fontId="92" fillId="63" borderId="128" applyNumberFormat="0">
      <alignment readingOrder="1"/>
      <protection locked="0"/>
    </xf>
    <xf numFmtId="0" fontId="73" fillId="46" borderId="128" applyNumberFormat="0" applyAlignment="0" applyProtection="0"/>
    <xf numFmtId="4" fontId="89" fillId="67" borderId="128">
      <alignment readingOrder="1"/>
      <protection locked="0"/>
    </xf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4" fontId="89" fillId="71" borderId="128">
      <alignment readingOrder="1"/>
      <protection locked="0"/>
    </xf>
    <xf numFmtId="0" fontId="88" fillId="0" borderId="126" applyNumberFormat="0" applyFont="0">
      <alignment readingOrder="1"/>
      <protection locked="0"/>
    </xf>
    <xf numFmtId="0" fontId="89" fillId="70" borderId="128" applyNumberFormat="0">
      <alignment readingOrder="1"/>
      <protection locked="0"/>
    </xf>
    <xf numFmtId="0" fontId="73" fillId="46" borderId="128" applyNumberFormat="0" applyAlignment="0" applyProtection="0"/>
    <xf numFmtId="4" fontId="89" fillId="71" borderId="128">
      <alignment horizontal="center" readingOrder="1"/>
      <protection locked="0"/>
    </xf>
    <xf numFmtId="4" fontId="89" fillId="67" borderId="128">
      <alignment readingOrder="1"/>
      <protection locked="0"/>
    </xf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4" fontId="89" fillId="71" borderId="128">
      <alignment readingOrder="1"/>
      <protection locked="0"/>
    </xf>
    <xf numFmtId="0" fontId="89" fillId="0" borderId="128" applyNumberFormat="0">
      <alignment readingOrder="1"/>
      <protection locked="0"/>
    </xf>
    <xf numFmtId="0" fontId="1" fillId="0" borderId="0"/>
    <xf numFmtId="4" fontId="89" fillId="71" borderId="128">
      <alignment readingOrder="1"/>
      <protection locked="0"/>
    </xf>
    <xf numFmtId="206" fontId="38" fillId="0" borderId="127" applyFont="0" applyFill="0" applyBorder="0" applyProtection="0">
      <alignment horizontal="right"/>
    </xf>
    <xf numFmtId="0" fontId="78" fillId="0" borderId="131" applyNumberFormat="0" applyFill="0" applyAlignment="0" applyProtection="0"/>
    <xf numFmtId="0" fontId="76" fillId="59" borderId="130" applyNumberFormat="0" applyAlignment="0" applyProtection="0"/>
    <xf numFmtId="0" fontId="89" fillId="0" borderId="128" applyNumberFormat="0">
      <alignment readingOrder="1"/>
      <protection locked="0"/>
    </xf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4" fontId="89" fillId="67" borderId="128">
      <alignment readingOrder="1"/>
      <protection locked="0"/>
    </xf>
    <xf numFmtId="0" fontId="89" fillId="70" borderId="128" applyNumberFormat="0">
      <alignment readingOrder="1"/>
      <protection locked="0"/>
    </xf>
    <xf numFmtId="287" fontId="89" fillId="63" borderId="128">
      <alignment readingOrder="1"/>
      <protection locked="0"/>
    </xf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73" fillId="46" borderId="128" applyNumberFormat="0" applyAlignment="0" applyProtection="0"/>
    <xf numFmtId="0" fontId="90" fillId="0" borderId="128" applyNumberFormat="0">
      <alignment readingOrder="1"/>
      <protection locked="0"/>
    </xf>
    <xf numFmtId="0" fontId="4" fillId="66" borderId="129" applyNumberFormat="0" applyFont="0" applyAlignment="0" applyProtection="0"/>
    <xf numFmtId="0" fontId="78" fillId="0" borderId="131" applyNumberFormat="0" applyFill="0" applyAlignment="0" applyProtection="0"/>
    <xf numFmtId="4" fontId="89" fillId="67" borderId="128">
      <alignment readingOrder="1"/>
      <protection locked="0"/>
    </xf>
    <xf numFmtId="4" fontId="89" fillId="67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78" fillId="0" borderId="131" applyNumberFormat="0" applyFill="0" applyAlignment="0" applyProtection="0"/>
    <xf numFmtId="0" fontId="76" fillId="59" borderId="130" applyNumberFormat="0" applyAlignment="0" applyProtection="0"/>
    <xf numFmtId="4" fontId="89" fillId="71" borderId="128">
      <alignment horizontal="center" readingOrder="1"/>
      <protection locked="0"/>
    </xf>
    <xf numFmtId="0" fontId="89" fillId="70" borderId="128" applyNumberFormat="0">
      <alignment readingOrder="1"/>
      <protection locked="0"/>
    </xf>
    <xf numFmtId="0" fontId="76" fillId="59" borderId="130" applyNumberFormat="0" applyAlignment="0" applyProtection="0"/>
    <xf numFmtId="0" fontId="89" fillId="67" borderId="128" applyNumberFormat="0">
      <alignment horizontal="center" readingOrder="1"/>
      <protection locked="0"/>
    </xf>
    <xf numFmtId="0" fontId="92" fillId="63" borderId="128" applyNumberFormat="0">
      <alignment readingOrder="1"/>
      <protection locked="0"/>
    </xf>
    <xf numFmtId="287" fontId="91" fillId="63" borderId="128">
      <alignment readingOrder="1"/>
      <protection locked="0"/>
    </xf>
    <xf numFmtId="287" fontId="91" fillId="63" borderId="128">
      <alignment readingOrder="1"/>
      <protection locked="0"/>
    </xf>
    <xf numFmtId="0" fontId="78" fillId="0" borderId="131" applyNumberFormat="0" applyFill="0" applyAlignment="0" applyProtection="0"/>
    <xf numFmtId="4" fontId="89" fillId="71" borderId="128">
      <alignment readingOrder="1"/>
      <protection locked="0"/>
    </xf>
    <xf numFmtId="0" fontId="73" fillId="46" borderId="128" applyNumberFormat="0" applyAlignment="0" applyProtection="0"/>
    <xf numFmtId="4" fontId="89" fillId="71" borderId="128">
      <alignment horizontal="center" readingOrder="1"/>
      <protection locked="0"/>
    </xf>
    <xf numFmtId="0" fontId="89" fillId="70" borderId="128" applyNumberFormat="0">
      <alignment readingOrder="1"/>
      <protection locked="0"/>
    </xf>
    <xf numFmtId="0" fontId="89" fillId="0" borderId="128" applyNumberFormat="0">
      <alignment readingOrder="1"/>
      <protection locked="0"/>
    </xf>
    <xf numFmtId="0" fontId="92" fillId="63" borderId="128" applyNumberFormat="0">
      <alignment readingOrder="1"/>
      <protection locked="0"/>
    </xf>
    <xf numFmtId="0" fontId="76" fillId="59" borderId="130" applyNumberFormat="0" applyAlignment="0" applyProtection="0"/>
    <xf numFmtId="0" fontId="4" fillId="66" borderId="129" applyNumberFormat="0" applyFon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92" fillId="63" borderId="128" applyNumberFormat="0">
      <alignment readingOrder="1"/>
      <protection locked="0"/>
    </xf>
    <xf numFmtId="254" fontId="4" fillId="0" borderId="111" applyFont="0" applyFill="0" applyBorder="0" applyProtection="0">
      <alignment horizontal="center"/>
    </xf>
    <xf numFmtId="0" fontId="89" fillId="67" borderId="128" applyNumberFormat="0">
      <alignment horizontal="center" readingOrder="1"/>
      <protection locked="0"/>
    </xf>
    <xf numFmtId="0" fontId="78" fillId="0" borderId="131" applyNumberFormat="0" applyFill="0" applyAlignment="0" applyProtection="0"/>
    <xf numFmtId="0" fontId="89" fillId="70" borderId="128" applyNumberFormat="0">
      <alignment readingOrder="1"/>
      <protection locked="0"/>
    </xf>
    <xf numFmtId="0" fontId="73" fillId="46" borderId="128" applyNumberFormat="0" applyAlignment="0" applyProtection="0"/>
    <xf numFmtId="0" fontId="92" fillId="63" borderId="128" applyNumberFormat="0">
      <alignment readingOrder="1"/>
      <protection locked="0"/>
    </xf>
    <xf numFmtId="4" fontId="89" fillId="71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76" fillId="59" borderId="130" applyNumberFormat="0" applyAlignment="0" applyProtection="0"/>
    <xf numFmtId="0" fontId="89" fillId="67" borderId="128" applyNumberFormat="0">
      <alignment horizontal="center" readingOrder="1"/>
      <protection locked="0"/>
    </xf>
    <xf numFmtId="0" fontId="68" fillId="59" borderId="128" applyNumberFormat="0" applyAlignment="0" applyProtection="0"/>
    <xf numFmtId="206" fontId="38" fillId="0" borderId="127" applyFont="0" applyFill="0" applyBorder="0" applyProtection="0">
      <alignment horizontal="right"/>
    </xf>
    <xf numFmtId="4" fontId="89" fillId="67" borderId="128">
      <alignment readingOrder="1"/>
      <protection locked="0"/>
    </xf>
    <xf numFmtId="0" fontId="73" fillId="46" borderId="128" applyNumberFormat="0" applyAlignment="0" applyProtection="0"/>
    <xf numFmtId="0" fontId="92" fillId="63" borderId="128" applyNumberFormat="0">
      <alignment readingOrder="1"/>
      <protection locked="0"/>
    </xf>
    <xf numFmtId="0" fontId="90" fillId="0" borderId="128" applyNumberFormat="0">
      <alignment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0" fontId="89" fillId="70" borderId="128" applyNumberFormat="0">
      <alignment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4" fontId="89" fillId="71" borderId="128">
      <alignment horizontal="center" readingOrder="1"/>
      <protection locked="0"/>
    </xf>
    <xf numFmtId="0" fontId="89" fillId="67" borderId="128" applyNumberFormat="0">
      <alignment horizontal="center"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0" fontId="73" fillId="46" borderId="128" applyNumberForma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78" fillId="0" borderId="131" applyNumberFormat="0" applyFill="0" applyAlignment="0" applyProtection="0"/>
    <xf numFmtId="0" fontId="73" fillId="46" borderId="128" applyNumberFormat="0" applyAlignment="0" applyProtection="0"/>
    <xf numFmtId="287" fontId="91" fillId="63" borderId="128">
      <alignment readingOrder="1"/>
      <protection locked="0"/>
    </xf>
    <xf numFmtId="4" fontId="89" fillId="71" borderId="128">
      <alignment readingOrder="1"/>
      <protection locked="0"/>
    </xf>
    <xf numFmtId="0" fontId="89" fillId="67" borderId="128" applyNumberFormat="0">
      <alignment horizontal="center" readingOrder="1"/>
      <protection locked="0"/>
    </xf>
    <xf numFmtId="0" fontId="4" fillId="66" borderId="129" applyNumberFormat="0" applyFont="0" applyAlignment="0" applyProtection="0"/>
    <xf numFmtId="0" fontId="76" fillId="59" borderId="130" applyNumberFormat="0" applyAlignment="0" applyProtection="0"/>
    <xf numFmtId="4" fontId="89" fillId="71" borderId="128">
      <alignment readingOrder="1"/>
      <protection locked="0"/>
    </xf>
    <xf numFmtId="0" fontId="89" fillId="67" borderId="128" applyNumberFormat="0">
      <alignment horizontal="center" readingOrder="1"/>
      <protection locked="0"/>
    </xf>
    <xf numFmtId="287" fontId="89" fillId="63" borderId="128">
      <alignment readingOrder="1"/>
      <protection locked="0"/>
    </xf>
    <xf numFmtId="287" fontId="91" fillId="63" borderId="128">
      <alignment readingOrder="1"/>
      <protection locked="0"/>
    </xf>
    <xf numFmtId="0" fontId="89" fillId="70" borderId="128" applyNumberFormat="0">
      <alignment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4" fontId="89" fillId="71" borderId="128">
      <alignment horizontal="center" readingOrder="1"/>
      <protection locked="0"/>
    </xf>
    <xf numFmtId="0" fontId="89" fillId="67" borderId="128" applyNumberFormat="0">
      <alignment horizontal="center" readingOrder="1"/>
      <protection locked="0"/>
    </xf>
    <xf numFmtId="4" fontId="89" fillId="67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0" fontId="73" fillId="46" borderId="128" applyNumberFormat="0" applyAlignment="0" applyProtection="0"/>
    <xf numFmtId="0" fontId="4" fillId="66" borderId="129" applyNumberFormat="0" applyFont="0" applyAlignment="0" applyProtection="0"/>
    <xf numFmtId="0" fontId="76" fillId="59" borderId="130" applyNumberFormat="0" applyAlignment="0" applyProtection="0"/>
    <xf numFmtId="0" fontId="78" fillId="0" borderId="131" applyNumberFormat="0" applyFill="0" applyAlignment="0" applyProtection="0"/>
    <xf numFmtId="0" fontId="73" fillId="46" borderId="128" applyNumberFormat="0" applyAlignment="0" applyProtection="0"/>
    <xf numFmtId="287" fontId="89" fillId="63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89" fillId="67" borderId="128" applyNumberFormat="0">
      <alignment horizontal="center" readingOrder="1"/>
      <protection locked="0"/>
    </xf>
    <xf numFmtId="0" fontId="89" fillId="0" borderId="128" applyNumberFormat="0">
      <alignment readingOrder="1"/>
      <protection locked="0"/>
    </xf>
    <xf numFmtId="287" fontId="89" fillId="63" borderId="128">
      <alignment readingOrder="1"/>
      <protection locked="0"/>
    </xf>
    <xf numFmtId="4" fontId="89" fillId="71" borderId="128">
      <alignment readingOrder="1"/>
      <protection locked="0"/>
    </xf>
    <xf numFmtId="0" fontId="68" fillId="59" borderId="128" applyNumberFormat="0" applyAlignment="0" applyProtection="0"/>
    <xf numFmtId="4" fontId="89" fillId="67" borderId="128">
      <alignment readingOrder="1"/>
      <protection locked="0"/>
    </xf>
    <xf numFmtId="0" fontId="90" fillId="0" borderId="128" applyNumberFormat="0">
      <alignment readingOrder="1"/>
      <protection locked="0"/>
    </xf>
    <xf numFmtId="0" fontId="78" fillId="0" borderId="131" applyNumberFormat="0" applyFill="0" applyAlignment="0" applyProtection="0"/>
    <xf numFmtId="4" fontId="89" fillId="67" borderId="128">
      <alignment readingOrder="1"/>
      <protection locked="0"/>
    </xf>
    <xf numFmtId="0" fontId="92" fillId="63" borderId="128" applyNumberFormat="0">
      <alignment readingOrder="1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4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4" fillId="0" borderId="0"/>
    <xf numFmtId="206" fontId="38" fillId="0" borderId="148" applyFont="0" applyFill="0" applyBorder="0" applyProtection="0">
      <alignment horizontal="right"/>
    </xf>
    <xf numFmtId="4" fontId="89" fillId="67" borderId="149">
      <alignment readingOrder="1"/>
      <protection locked="0"/>
    </xf>
    <xf numFmtId="0" fontId="89" fillId="70" borderId="143" applyNumberFormat="0">
      <alignment readingOrder="1"/>
      <protection locked="0"/>
    </xf>
    <xf numFmtId="4" fontId="89" fillId="71" borderId="149">
      <alignment readingOrder="1"/>
      <protection locked="0"/>
    </xf>
    <xf numFmtId="0" fontId="68" fillId="59" borderId="149" applyNumberFormat="0" applyAlignment="0" applyProtection="0"/>
    <xf numFmtId="0" fontId="89" fillId="70" borderId="149" applyNumberFormat="0">
      <alignment readingOrder="1"/>
      <protection locked="0"/>
    </xf>
    <xf numFmtId="0" fontId="89" fillId="0" borderId="143" applyNumberFormat="0">
      <alignment readingOrder="1"/>
      <protection locked="0"/>
    </xf>
    <xf numFmtId="4" fontId="89" fillId="71" borderId="143">
      <alignment readingOrder="1"/>
      <protection locked="0"/>
    </xf>
    <xf numFmtId="0" fontId="89" fillId="70" borderId="149" applyNumberFormat="0">
      <alignment readingOrder="1"/>
      <protection locked="0"/>
    </xf>
    <xf numFmtId="0" fontId="76" fillId="59" borderId="151" applyNumberFormat="0" applyAlignment="0" applyProtection="0"/>
    <xf numFmtId="0" fontId="4" fillId="66" borderId="150" applyNumberFormat="0" applyFont="0" applyAlignment="0" applyProtection="0"/>
    <xf numFmtId="0" fontId="90" fillId="0" borderId="149" applyNumberFormat="0">
      <alignment readingOrder="1"/>
      <protection locked="0"/>
    </xf>
    <xf numFmtId="0" fontId="4" fillId="66" borderId="150" applyNumberFormat="0" applyFont="0" applyAlignment="0" applyProtection="0"/>
    <xf numFmtId="0" fontId="73" fillId="46" borderId="149" applyNumberFormat="0" applyAlignment="0" applyProtection="0"/>
    <xf numFmtId="0" fontId="76" fillId="59" borderId="151" applyNumberFormat="0" applyAlignment="0" applyProtection="0"/>
    <xf numFmtId="0" fontId="89" fillId="67" borderId="143" applyNumberFormat="0">
      <alignment horizontal="center" readingOrder="1"/>
      <protection locked="0"/>
    </xf>
    <xf numFmtId="0" fontId="76" fillId="59" borderId="151" applyNumberFormat="0" applyAlignment="0" applyProtection="0"/>
    <xf numFmtId="287" fontId="91" fillId="63" borderId="143">
      <alignment readingOrder="1"/>
      <protection locked="0"/>
    </xf>
    <xf numFmtId="4" fontId="89" fillId="71" borderId="143">
      <alignment readingOrder="1"/>
      <protection locked="0"/>
    </xf>
    <xf numFmtId="0" fontId="78" fillId="0" borderId="152" applyNumberFormat="0" applyFill="0" applyAlignment="0" applyProtection="0"/>
    <xf numFmtId="287" fontId="91" fillId="63" borderId="149">
      <alignment readingOrder="1"/>
      <protection locked="0"/>
    </xf>
    <xf numFmtId="0" fontId="78" fillId="0" borderId="152" applyNumberFormat="0" applyFill="0" applyAlignment="0" applyProtection="0"/>
    <xf numFmtId="4" fontId="89" fillId="71" borderId="149">
      <alignment horizontal="center" readingOrder="1"/>
      <protection locked="0"/>
    </xf>
    <xf numFmtId="0" fontId="76" fillId="59" borderId="151" applyNumberFormat="0" applyAlignment="0" applyProtection="0"/>
    <xf numFmtId="0" fontId="73" fillId="46" borderId="143" applyNumberFormat="0" applyAlignment="0" applyProtection="0"/>
    <xf numFmtId="4" fontId="89" fillId="67" borderId="149">
      <alignment readingOrder="1"/>
      <protection locked="0"/>
    </xf>
    <xf numFmtId="0" fontId="4" fillId="66" borderId="150" applyNumberFormat="0" applyFont="0" applyAlignment="0" applyProtection="0"/>
    <xf numFmtId="0" fontId="68" fillId="59" borderId="143" applyNumberFormat="0" applyAlignment="0" applyProtection="0"/>
    <xf numFmtId="4" fontId="89" fillId="71" borderId="149">
      <alignment horizontal="center" readingOrder="1"/>
      <protection locked="0"/>
    </xf>
    <xf numFmtId="0" fontId="73" fillId="46" borderId="143" applyNumberFormat="0" applyAlignment="0" applyProtection="0"/>
    <xf numFmtId="4" fontId="89" fillId="71" borderId="143">
      <alignment readingOrder="1"/>
      <protection locked="0"/>
    </xf>
    <xf numFmtId="287" fontId="91" fillId="63" borderId="149">
      <alignment readingOrder="1"/>
      <protection locked="0"/>
    </xf>
    <xf numFmtId="43" fontId="4" fillId="0" borderId="0" applyFont="0" applyFill="0" applyBorder="0" applyAlignment="0" applyProtection="0"/>
    <xf numFmtId="0" fontId="4" fillId="66" borderId="150" applyNumberFormat="0" applyFont="0" applyAlignment="0" applyProtection="0"/>
    <xf numFmtId="0" fontId="78" fillId="0" borderId="146" applyNumberFormat="0" applyFill="0" applyAlignment="0" applyProtection="0"/>
    <xf numFmtId="259" fontId="4" fillId="63" borderId="140" applyFont="0" applyFill="0" applyBorder="0" applyProtection="0">
      <alignment horizontal="center"/>
    </xf>
    <xf numFmtId="0" fontId="92" fillId="63" borderId="149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4" fontId="89" fillId="67" borderId="149">
      <alignment readingOrder="1"/>
      <protection locked="0"/>
    </xf>
    <xf numFmtId="0" fontId="73" fillId="46" borderId="149" applyNumberFormat="0" applyAlignment="0" applyProtection="0"/>
    <xf numFmtId="0" fontId="90" fillId="0" borderId="143" applyNumberFormat="0">
      <alignment readingOrder="1"/>
      <protection locked="0"/>
    </xf>
    <xf numFmtId="0" fontId="4" fillId="66" borderId="144" applyNumberFormat="0" applyFont="0" applyAlignment="0" applyProtection="0"/>
    <xf numFmtId="0" fontId="73" fillId="46" borderId="149" applyNumberFormat="0" applyAlignment="0" applyProtection="0"/>
    <xf numFmtId="0" fontId="90" fillId="0" borderId="143" applyNumberFormat="0">
      <alignment readingOrder="1"/>
      <protection locked="0"/>
    </xf>
    <xf numFmtId="0" fontId="68" fillId="59" borderId="149" applyNumberFormat="0" applyAlignment="0" applyProtection="0"/>
    <xf numFmtId="206" fontId="38" fillId="0" borderId="148" applyFont="0" applyFill="0" applyBorder="0" applyProtection="0">
      <alignment horizontal="right"/>
    </xf>
    <xf numFmtId="287" fontId="89" fillId="63" borderId="149">
      <alignment readingOrder="1"/>
      <protection locked="0"/>
    </xf>
    <xf numFmtId="254" fontId="4" fillId="0" borderId="140" applyFont="0" applyFill="0" applyBorder="0" applyProtection="0">
      <alignment horizontal="center"/>
    </xf>
    <xf numFmtId="0" fontId="4" fillId="66" borderId="150" applyNumberFormat="0" applyFont="0" applyAlignment="0" applyProtection="0"/>
    <xf numFmtId="259" fontId="4" fillId="63" borderId="140" applyFont="0" applyFill="0" applyBorder="0" applyProtection="0">
      <alignment horizontal="center"/>
    </xf>
    <xf numFmtId="0" fontId="73" fillId="46" borderId="143" applyNumberFormat="0" applyAlignment="0" applyProtection="0"/>
    <xf numFmtId="0" fontId="89" fillId="70" borderId="149" applyNumberFormat="0">
      <alignment readingOrder="1"/>
      <protection locked="0"/>
    </xf>
    <xf numFmtId="0" fontId="90" fillId="0" borderId="143" applyNumberFormat="0">
      <alignment readingOrder="1"/>
      <protection locked="0"/>
    </xf>
    <xf numFmtId="0" fontId="89" fillId="67" borderId="143" applyNumberFormat="0">
      <alignment horizontal="center" readingOrder="1"/>
      <protection locked="0"/>
    </xf>
    <xf numFmtId="287" fontId="91" fillId="63" borderId="143">
      <alignment readingOrder="1"/>
      <protection locked="0"/>
    </xf>
    <xf numFmtId="0" fontId="73" fillId="46" borderId="149" applyNumberFormat="0" applyAlignment="0" applyProtection="0"/>
    <xf numFmtId="0" fontId="78" fillId="0" borderId="146" applyNumberFormat="0" applyFill="0" applyAlignment="0" applyProtection="0"/>
    <xf numFmtId="0" fontId="92" fillId="63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73" fillId="46" borderId="149" applyNumberFormat="0" applyAlignment="0" applyProtection="0"/>
    <xf numFmtId="0" fontId="88" fillId="0" borderId="141" applyNumberFormat="0" applyFont="0">
      <alignment readingOrder="1"/>
      <protection locked="0"/>
    </xf>
    <xf numFmtId="4" fontId="89" fillId="71" borderId="149">
      <alignment horizontal="center" readingOrder="1"/>
      <protection locked="0"/>
    </xf>
    <xf numFmtId="0" fontId="78" fillId="0" borderId="152" applyNumberFormat="0" applyFill="0" applyAlignment="0" applyProtection="0"/>
    <xf numFmtId="0" fontId="89" fillId="70" borderId="143" applyNumberFormat="0">
      <alignment readingOrder="1"/>
      <protection locked="0"/>
    </xf>
    <xf numFmtId="4" fontId="89" fillId="71" borderId="143">
      <alignment readingOrder="1"/>
      <protection locked="0"/>
    </xf>
    <xf numFmtId="4" fontId="89" fillId="71" borderId="143">
      <alignment horizontal="center" readingOrder="1"/>
      <protection locked="0"/>
    </xf>
    <xf numFmtId="0" fontId="73" fillId="46" borderId="149" applyNumberFormat="0" applyAlignment="0" applyProtection="0"/>
    <xf numFmtId="4" fontId="89" fillId="71" borderId="149">
      <alignment horizontal="center" readingOrder="1"/>
      <protection locked="0"/>
    </xf>
    <xf numFmtId="0" fontId="89" fillId="0" borderId="143" applyNumberFormat="0">
      <alignment readingOrder="1"/>
      <protection locked="0"/>
    </xf>
    <xf numFmtId="0" fontId="78" fillId="0" borderId="152" applyNumberFormat="0" applyFill="0" applyAlignment="0" applyProtection="0"/>
    <xf numFmtId="0" fontId="89" fillId="70" borderId="143" applyNumberFormat="0">
      <alignment readingOrder="1"/>
      <protection locked="0"/>
    </xf>
    <xf numFmtId="0" fontId="68" fillId="59" borderId="143" applyNumberFormat="0" applyAlignment="0" applyProtection="0"/>
    <xf numFmtId="0" fontId="68" fillId="59" borderId="143" applyNumberFormat="0" applyAlignment="0" applyProtection="0"/>
    <xf numFmtId="0" fontId="73" fillId="46" borderId="143" applyNumberFormat="0" applyAlignment="0" applyProtection="0"/>
    <xf numFmtId="0" fontId="89" fillId="67" borderId="149" applyNumberFormat="0">
      <alignment horizontal="center" readingOrder="1"/>
      <protection locked="0"/>
    </xf>
    <xf numFmtId="0" fontId="73" fillId="46" borderId="149" applyNumberFormat="0" applyAlignment="0" applyProtection="0"/>
    <xf numFmtId="0" fontId="73" fillId="46" borderId="143" applyNumberFormat="0" applyAlignment="0" applyProtection="0"/>
    <xf numFmtId="259" fontId="4" fillId="63" borderId="140" applyFont="0" applyFill="0" applyBorder="0" applyProtection="0">
      <alignment horizontal="center"/>
    </xf>
    <xf numFmtId="0" fontId="89" fillId="67" borderId="149" applyNumberFormat="0">
      <alignment horizontal="center" readingOrder="1"/>
      <protection locked="0"/>
    </xf>
    <xf numFmtId="4" fontId="89" fillId="71" borderId="149">
      <alignment horizontal="center" readingOrder="1"/>
      <protection locked="0"/>
    </xf>
    <xf numFmtId="0" fontId="89" fillId="0" borderId="149" applyNumberFormat="0">
      <alignment readingOrder="1"/>
      <protection locked="0"/>
    </xf>
    <xf numFmtId="0" fontId="4" fillId="66" borderId="150" applyNumberFormat="0" applyFont="0" applyAlignment="0" applyProtection="0"/>
    <xf numFmtId="4" fontId="89" fillId="67" borderId="149">
      <alignment readingOrder="1"/>
      <protection locked="0"/>
    </xf>
    <xf numFmtId="4" fontId="89" fillId="71" borderId="149">
      <alignment readingOrder="1"/>
      <protection locked="0"/>
    </xf>
    <xf numFmtId="43" fontId="4" fillId="0" borderId="0" applyFont="0" applyFill="0" applyBorder="0" applyAlignment="0" applyProtection="0"/>
    <xf numFmtId="0" fontId="68" fillId="59" borderId="149" applyNumberFormat="0" applyAlignment="0" applyProtection="0"/>
    <xf numFmtId="4" fontId="89" fillId="71" borderId="143">
      <alignment horizontal="center" readingOrder="1"/>
      <protection locked="0"/>
    </xf>
    <xf numFmtId="0" fontId="4" fillId="66" borderId="150" applyNumberFormat="0" applyFont="0" applyAlignment="0" applyProtection="0"/>
    <xf numFmtId="4" fontId="89" fillId="71" borderId="149">
      <alignment readingOrder="1"/>
      <protection locked="0"/>
    </xf>
    <xf numFmtId="0" fontId="73" fillId="46" borderId="149" applyNumberFormat="0" applyAlignment="0" applyProtection="0"/>
    <xf numFmtId="4" fontId="89" fillId="71" borderId="143">
      <alignment readingOrder="1"/>
      <protection locked="0"/>
    </xf>
    <xf numFmtId="287" fontId="91" fillId="63" borderId="149">
      <alignment readingOrder="1"/>
      <protection locked="0"/>
    </xf>
    <xf numFmtId="0" fontId="4" fillId="66" borderId="144" applyNumberFormat="0" applyFont="0" applyAlignment="0" applyProtection="0"/>
    <xf numFmtId="0" fontId="68" fillId="59" borderId="149" applyNumberFormat="0" applyAlignment="0" applyProtection="0"/>
    <xf numFmtId="205" fontId="64" fillId="40" borderId="132" applyFont="0" applyFill="0" applyBorder="0" applyProtection="0">
      <alignment horizontal="right"/>
    </xf>
    <xf numFmtId="206" fontId="38" fillId="0" borderId="142" applyFont="0" applyFill="0" applyBorder="0" applyProtection="0">
      <alignment horizontal="right"/>
    </xf>
    <xf numFmtId="43" fontId="4" fillId="0" borderId="0" applyFont="0" applyFill="0" applyBorder="0" applyAlignment="0" applyProtection="0"/>
    <xf numFmtId="0" fontId="78" fillId="0" borderId="146" applyNumberFormat="0" applyFill="0" applyAlignment="0" applyProtection="0"/>
    <xf numFmtId="206" fontId="38" fillId="0" borderId="148" applyFont="0" applyFill="0" applyBorder="0" applyProtection="0">
      <alignment horizontal="right"/>
    </xf>
    <xf numFmtId="0" fontId="92" fillId="63" borderId="149" applyNumberFormat="0">
      <alignment readingOrder="1"/>
      <protection locked="0"/>
    </xf>
    <xf numFmtId="208" fontId="61" fillId="60" borderId="132" applyFont="0" applyFill="0" applyBorder="0" applyProtection="0">
      <alignment horizontal="right"/>
    </xf>
    <xf numFmtId="0" fontId="76" fillId="59" borderId="151" applyNumberFormat="0" applyAlignment="0" applyProtection="0"/>
    <xf numFmtId="0" fontId="90" fillId="0" borderId="149" applyNumberFormat="0">
      <alignment readingOrder="1"/>
      <protection locked="0"/>
    </xf>
    <xf numFmtId="4" fontId="89" fillId="67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0" fontId="4" fillId="66" borderId="150" applyNumberFormat="0" applyFont="0" applyAlignment="0" applyProtection="0"/>
    <xf numFmtId="0" fontId="73" fillId="46" borderId="143" applyNumberFormat="0" applyAlignment="0" applyProtection="0"/>
    <xf numFmtId="0" fontId="78" fillId="0" borderId="146" applyNumberFormat="0" applyFill="0" applyAlignment="0" applyProtection="0"/>
    <xf numFmtId="0" fontId="88" fillId="0" borderId="141" applyNumberFormat="0" applyFont="0">
      <alignment readingOrder="1"/>
      <protection locked="0"/>
    </xf>
    <xf numFmtId="0" fontId="73" fillId="46" borderId="149" applyNumberFormat="0" applyAlignment="0" applyProtection="0"/>
    <xf numFmtId="0" fontId="73" fillId="46" borderId="143" applyNumberFormat="0" applyAlignment="0" applyProtection="0"/>
    <xf numFmtId="0" fontId="76" fillId="59" borderId="145" applyNumberFormat="0" applyAlignment="0" applyProtection="0"/>
    <xf numFmtId="4" fontId="89" fillId="71" borderId="149">
      <alignment readingOrder="1"/>
      <protection locked="0"/>
    </xf>
    <xf numFmtId="0" fontId="76" fillId="59" borderId="151" applyNumberFormat="0" applyAlignment="0" applyProtection="0"/>
    <xf numFmtId="254" fontId="4" fillId="0" borderId="140" applyFont="0" applyFill="0" applyBorder="0" applyProtection="0">
      <alignment horizontal="center"/>
    </xf>
    <xf numFmtId="0" fontId="92" fillId="63" borderId="149" applyNumberFormat="0">
      <alignment readingOrder="1"/>
      <protection locked="0"/>
    </xf>
    <xf numFmtId="254" fontId="4" fillId="0" borderId="140" applyFont="0" applyFill="0" applyBorder="0" applyProtection="0">
      <alignment horizontal="center"/>
    </xf>
    <xf numFmtId="0" fontId="73" fillId="46" borderId="149" applyNumberFormat="0" applyAlignment="0" applyProtection="0"/>
    <xf numFmtId="287" fontId="91" fillId="63" borderId="143">
      <alignment readingOrder="1"/>
      <protection locked="0"/>
    </xf>
    <xf numFmtId="287" fontId="91" fillId="63" borderId="149">
      <alignment readingOrder="1"/>
      <protection locked="0"/>
    </xf>
    <xf numFmtId="4" fontId="89" fillId="71" borderId="149">
      <alignment readingOrder="1"/>
      <protection locked="0"/>
    </xf>
    <xf numFmtId="4" fontId="89" fillId="71" borderId="149">
      <alignment readingOrder="1"/>
      <protection locked="0"/>
    </xf>
    <xf numFmtId="287" fontId="89" fillId="63" borderId="143">
      <alignment readingOrder="1"/>
      <protection locked="0"/>
    </xf>
    <xf numFmtId="0" fontId="89" fillId="0" borderId="149" applyNumberFormat="0">
      <alignment readingOrder="1"/>
      <protection locked="0"/>
    </xf>
    <xf numFmtId="287" fontId="91" fillId="63" borderId="143">
      <alignment readingOrder="1"/>
      <protection locked="0"/>
    </xf>
    <xf numFmtId="241" fontId="64" fillId="40" borderId="132" applyFont="0" applyFill="0" applyBorder="0" applyProtection="0">
      <alignment horizontal="right"/>
    </xf>
    <xf numFmtId="0" fontId="4" fillId="66" borderId="150" applyNumberFormat="0" applyFont="0" applyAlignment="0" applyProtection="0"/>
    <xf numFmtId="4" fontId="89" fillId="71" borderId="143">
      <alignment horizontal="center" readingOrder="1"/>
      <protection locked="0"/>
    </xf>
    <xf numFmtId="206" fontId="38" fillId="0" borderId="142" applyFont="0" applyFill="0" applyBorder="0" applyProtection="0">
      <alignment horizontal="right"/>
    </xf>
    <xf numFmtId="4" fontId="89" fillId="67" borderId="149">
      <alignment readingOrder="1"/>
      <protection locked="0"/>
    </xf>
    <xf numFmtId="0" fontId="68" fillId="59" borderId="143" applyNumberFormat="0" applyAlignment="0" applyProtection="0"/>
    <xf numFmtId="4" fontId="89" fillId="71" borderId="143">
      <alignment horizontal="center" readingOrder="1"/>
      <protection locked="0"/>
    </xf>
    <xf numFmtId="0" fontId="89" fillId="67" borderId="149" applyNumberFormat="0">
      <alignment horizontal="center" readingOrder="1"/>
      <protection locked="0"/>
    </xf>
    <xf numFmtId="287" fontId="89" fillId="63" borderId="149">
      <alignment readingOrder="1"/>
      <protection locked="0"/>
    </xf>
    <xf numFmtId="4" fontId="89" fillId="71" borderId="149">
      <alignment readingOrder="1"/>
      <protection locked="0"/>
    </xf>
    <xf numFmtId="0" fontId="89" fillId="67" borderId="149" applyNumberFormat="0">
      <alignment horizontal="center" readingOrder="1"/>
      <protection locked="0"/>
    </xf>
    <xf numFmtId="4" fontId="89" fillId="71" borderId="149">
      <alignment horizontal="center" readingOrder="1"/>
      <protection locked="0"/>
    </xf>
    <xf numFmtId="4" fontId="89" fillId="71" borderId="143">
      <alignment readingOrder="1"/>
      <protection locked="0"/>
    </xf>
    <xf numFmtId="0" fontId="4" fillId="66" borderId="150" applyNumberFormat="0" applyFont="0" applyAlignment="0" applyProtection="0"/>
    <xf numFmtId="0" fontId="89" fillId="70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4" fontId="89" fillId="67" borderId="143">
      <alignment readingOrder="1"/>
      <protection locked="0"/>
    </xf>
    <xf numFmtId="0" fontId="4" fillId="66" borderId="150" applyNumberFormat="0" applyFont="0" applyAlignment="0" applyProtection="0"/>
    <xf numFmtId="4" fontId="89" fillId="71" borderId="143">
      <alignment readingOrder="1"/>
      <protection locked="0"/>
    </xf>
    <xf numFmtId="0" fontId="89" fillId="67" borderId="149" applyNumberFormat="0">
      <alignment horizontal="center" readingOrder="1"/>
      <protection locked="0"/>
    </xf>
    <xf numFmtId="0" fontId="76" fillId="59" borderId="145" applyNumberFormat="0" applyAlignment="0" applyProtection="0"/>
    <xf numFmtId="206" fontId="38" fillId="0" borderId="148" applyFont="0" applyFill="0" applyBorder="0" applyProtection="0">
      <alignment horizontal="right"/>
    </xf>
    <xf numFmtId="0" fontId="89" fillId="0" borderId="149" applyNumberFormat="0">
      <alignment readingOrder="1"/>
      <protection locked="0"/>
    </xf>
    <xf numFmtId="0" fontId="68" fillId="59" borderId="149" applyNumberFormat="0" applyAlignment="0" applyProtection="0"/>
    <xf numFmtId="0" fontId="78" fillId="0" borderId="152" applyNumberFormat="0" applyFill="0" applyAlignment="0" applyProtection="0"/>
    <xf numFmtId="0" fontId="89" fillId="70" borderId="149" applyNumberFormat="0">
      <alignment readingOrder="1"/>
      <protection locked="0"/>
    </xf>
    <xf numFmtId="4" fontId="89" fillId="67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0" fontId="89" fillId="0" borderId="149" applyNumberFormat="0">
      <alignment readingOrder="1"/>
      <protection locked="0"/>
    </xf>
    <xf numFmtId="0" fontId="76" fillId="59" borderId="145" applyNumberFormat="0" applyAlignment="0" applyProtection="0"/>
    <xf numFmtId="43" fontId="4" fillId="0" borderId="0" applyFont="0" applyFill="0" applyBorder="0" applyAlignment="0" applyProtection="0"/>
    <xf numFmtId="4" fontId="89" fillId="71" borderId="149">
      <alignment readingOrder="1"/>
      <protection locked="0"/>
    </xf>
    <xf numFmtId="0" fontId="92" fillId="63" borderId="149" applyNumberFormat="0">
      <alignment readingOrder="1"/>
      <protection locked="0"/>
    </xf>
    <xf numFmtId="287" fontId="91" fillId="63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89" fillId="67" borderId="149" applyNumberFormat="0">
      <alignment horizontal="center" readingOrder="1"/>
      <protection locked="0"/>
    </xf>
    <xf numFmtId="0" fontId="90" fillId="0" borderId="149" applyNumberFormat="0">
      <alignment readingOrder="1"/>
      <protection locked="0"/>
    </xf>
    <xf numFmtId="4" fontId="89" fillId="71" borderId="149">
      <alignment readingOrder="1"/>
      <protection locked="0"/>
    </xf>
    <xf numFmtId="0" fontId="4" fillId="66" borderId="150" applyNumberFormat="0" applyFont="0" applyAlignment="0" applyProtection="0"/>
    <xf numFmtId="0" fontId="73" fillId="46" borderId="143" applyNumberFormat="0" applyAlignment="0" applyProtection="0"/>
    <xf numFmtId="0" fontId="88" fillId="0" borderId="147" applyNumberFormat="0" applyFont="0">
      <alignment readingOrder="1"/>
      <protection locked="0"/>
    </xf>
    <xf numFmtId="0" fontId="76" fillId="59" borderId="151" applyNumberFormat="0" applyAlignment="0" applyProtection="0"/>
    <xf numFmtId="287" fontId="91" fillId="63" borderId="149">
      <alignment readingOrder="1"/>
      <protection locked="0"/>
    </xf>
    <xf numFmtId="0" fontId="78" fillId="0" borderId="146" applyNumberFormat="0" applyFill="0" applyAlignment="0" applyProtection="0"/>
    <xf numFmtId="0" fontId="73" fillId="46" borderId="143" applyNumberFormat="0" applyAlignment="0" applyProtection="0"/>
    <xf numFmtId="0" fontId="89" fillId="67" borderId="149" applyNumberFormat="0">
      <alignment horizontal="center" readingOrder="1"/>
      <protection locked="0"/>
    </xf>
    <xf numFmtId="0" fontId="78" fillId="0" borderId="146" applyNumberFormat="0" applyFill="0" applyAlignment="0" applyProtection="0"/>
    <xf numFmtId="0" fontId="73" fillId="46" borderId="143" applyNumberFormat="0" applyAlignment="0" applyProtection="0"/>
    <xf numFmtId="206" fontId="38" fillId="0" borderId="148" applyFont="0" applyFill="0" applyBorder="0" applyProtection="0">
      <alignment horizontal="right"/>
    </xf>
    <xf numFmtId="0" fontId="89" fillId="70" borderId="149" applyNumberFormat="0">
      <alignment readingOrder="1"/>
      <protection locked="0"/>
    </xf>
    <xf numFmtId="0" fontId="4" fillId="66" borderId="150" applyNumberFormat="0" applyFont="0" applyAlignment="0" applyProtection="0"/>
    <xf numFmtId="0" fontId="78" fillId="0" borderId="152" applyNumberFormat="0" applyFill="0" applyAlignment="0" applyProtection="0"/>
    <xf numFmtId="4" fontId="89" fillId="67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4" fontId="89" fillId="67" borderId="143">
      <alignment readingOrder="1"/>
      <protection locked="0"/>
    </xf>
    <xf numFmtId="4" fontId="89" fillId="71" borderId="149">
      <alignment readingOrder="1"/>
      <protection locked="0"/>
    </xf>
    <xf numFmtId="0" fontId="92" fillId="63" borderId="149" applyNumberFormat="0">
      <alignment readingOrder="1"/>
      <protection locked="0"/>
    </xf>
    <xf numFmtId="0" fontId="76" fillId="59" borderId="145" applyNumberFormat="0" applyAlignment="0" applyProtection="0"/>
    <xf numFmtId="4" fontId="89" fillId="67" borderId="143">
      <alignment readingOrder="1"/>
      <protection locked="0"/>
    </xf>
    <xf numFmtId="0" fontId="68" fillId="59" borderId="134" applyNumberFormat="0" applyAlignment="0" applyProtection="0"/>
    <xf numFmtId="4" fontId="89" fillId="67" borderId="143">
      <alignment readingOrder="1"/>
      <protection locked="0"/>
    </xf>
    <xf numFmtId="0" fontId="68" fillId="59" borderId="143" applyNumberFormat="0" applyAlignment="0" applyProtection="0"/>
    <xf numFmtId="0" fontId="92" fillId="63" borderId="149" applyNumberFormat="0">
      <alignment readingOrder="1"/>
      <protection locked="0"/>
    </xf>
    <xf numFmtId="262" fontId="4" fillId="0" borderId="133" applyFont="0" applyFill="0" applyBorder="0" applyProtection="0">
      <alignment horizontal="right"/>
    </xf>
    <xf numFmtId="0" fontId="89" fillId="0" borderId="149" applyNumberFormat="0">
      <alignment readingOrder="1"/>
      <protection locked="0"/>
    </xf>
    <xf numFmtId="287" fontId="89" fillId="63" borderId="149">
      <alignment readingOrder="1"/>
      <protection locked="0"/>
    </xf>
    <xf numFmtId="0" fontId="78" fillId="0" borderId="152" applyNumberFormat="0" applyFill="0" applyAlignment="0" applyProtection="0"/>
    <xf numFmtId="0" fontId="68" fillId="59" borderId="149" applyNumberFormat="0" applyAlignment="0" applyProtection="0"/>
    <xf numFmtId="0" fontId="73" fillId="46" borderId="134" applyNumberFormat="0" applyAlignment="0" applyProtection="0"/>
    <xf numFmtId="0" fontId="68" fillId="59" borderId="149" applyNumberForma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206" fontId="38" fillId="0" borderId="148" applyFont="0" applyFill="0" applyBorder="0" applyProtection="0">
      <alignment horizontal="right"/>
    </xf>
    <xf numFmtId="0" fontId="92" fillId="63" borderId="149" applyNumberFormat="0">
      <alignment readingOrder="1"/>
      <protection locked="0"/>
    </xf>
    <xf numFmtId="0" fontId="78" fillId="0" borderId="137" applyNumberFormat="0" applyFill="0" applyAlignment="0" applyProtection="0"/>
    <xf numFmtId="262" fontId="4" fillId="0" borderId="133" applyFont="0" applyFill="0" applyBorder="0" applyProtection="0">
      <alignment horizontal="right"/>
    </xf>
    <xf numFmtId="0" fontId="92" fillId="63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90" fillId="0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89" fillId="70" borderId="134" applyNumberFormat="0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4" fontId="89" fillId="71" borderId="143">
      <alignment readingOrder="1"/>
      <protection locked="0"/>
    </xf>
    <xf numFmtId="0" fontId="4" fillId="66" borderId="150" applyNumberFormat="0" applyFont="0" applyAlignment="0" applyProtection="0"/>
    <xf numFmtId="4" fontId="89" fillId="71" borderId="149">
      <alignment horizontal="center" readingOrder="1"/>
      <protection locked="0"/>
    </xf>
    <xf numFmtId="0" fontId="73" fillId="46" borderId="149" applyNumberFormat="0" applyAlignment="0" applyProtection="0"/>
    <xf numFmtId="4" fontId="89" fillId="71" borderId="143">
      <alignment horizontal="center" readingOrder="1"/>
      <protection locked="0"/>
    </xf>
    <xf numFmtId="0" fontId="90" fillId="0" borderId="143" applyNumberFormat="0">
      <alignment readingOrder="1"/>
      <protection locked="0"/>
    </xf>
    <xf numFmtId="0" fontId="78" fillId="0" borderId="152" applyNumberFormat="0" applyFill="0" applyAlignment="0" applyProtection="0"/>
    <xf numFmtId="0" fontId="78" fillId="0" borderId="146" applyNumberFormat="0" applyFill="0" applyAlignment="0" applyProtection="0"/>
    <xf numFmtId="4" fontId="89" fillId="71" borderId="149">
      <alignment horizontal="center" readingOrder="1"/>
      <protection locked="0"/>
    </xf>
    <xf numFmtId="0" fontId="90" fillId="0" borderId="149" applyNumberFormat="0">
      <alignment readingOrder="1"/>
      <protection locked="0"/>
    </xf>
    <xf numFmtId="0" fontId="68" fillId="59" borderId="134" applyNumberFormat="0" applyAlignment="0" applyProtection="0"/>
    <xf numFmtId="261" fontId="4" fillId="0" borderId="132" applyFont="0" applyFill="0" applyBorder="0" applyProtection="0">
      <alignment horizontal="right"/>
    </xf>
    <xf numFmtId="0" fontId="78" fillId="0" borderId="146" applyNumberFormat="0" applyFill="0" applyAlignment="0" applyProtection="0"/>
    <xf numFmtId="260" fontId="38" fillId="62" borderId="132" applyFont="0" applyFill="0" applyBorder="0" applyProtection="0">
      <alignment horizontal="right"/>
    </xf>
    <xf numFmtId="175" fontId="64" fillId="62" borderId="132" applyFont="0" applyFill="0" applyBorder="0" applyProtection="0">
      <alignment horizontal="right"/>
    </xf>
    <xf numFmtId="206" fontId="38" fillId="0" borderId="148" applyFont="0" applyFill="0" applyBorder="0" applyProtection="0">
      <alignment horizontal="right"/>
    </xf>
    <xf numFmtId="0" fontId="68" fillId="59" borderId="149" applyNumberFormat="0" applyAlignment="0" applyProtection="0"/>
    <xf numFmtId="0" fontId="78" fillId="0" borderId="152" applyNumberFormat="0" applyFill="0" applyAlignment="0" applyProtection="0"/>
    <xf numFmtId="0" fontId="73" fillId="46" borderId="134" applyNumberFormat="0" applyAlignment="0" applyProtection="0"/>
    <xf numFmtId="0" fontId="73" fillId="46" borderId="149" applyNumberFormat="0" applyAlignment="0" applyProtection="0"/>
    <xf numFmtId="4" fontId="89" fillId="71" borderId="149">
      <alignment horizontal="center"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57" fillId="0" borderId="132" applyNumberFormat="0" applyFill="0" applyBorder="0" applyAlignment="0" applyProtection="0"/>
    <xf numFmtId="0" fontId="68" fillId="59" borderId="143" applyNumberFormat="0" applyAlignment="0" applyProtection="0"/>
    <xf numFmtId="241" fontId="64" fillId="40" borderId="132" applyFont="0" applyFill="0" applyBorder="0" applyProtection="0">
      <alignment horizontal="right"/>
    </xf>
    <xf numFmtId="242" fontId="64" fillId="40" borderId="132" applyFont="0" applyFill="0" applyBorder="0" applyProtection="0">
      <alignment horizontal="right"/>
    </xf>
    <xf numFmtId="0" fontId="78" fillId="0" borderId="152" applyNumberFormat="0" applyFill="0" applyAlignment="0" applyProtection="0"/>
    <xf numFmtId="0" fontId="78" fillId="0" borderId="137" applyNumberFormat="0" applyFill="0" applyAlignment="0" applyProtection="0"/>
    <xf numFmtId="261" fontId="4" fillId="0" borderId="132" applyFont="0" applyFill="0" applyBorder="0" applyProtection="0">
      <alignment horizontal="right"/>
    </xf>
    <xf numFmtId="260" fontId="38" fillId="62" borderId="132" applyFont="0" applyFill="0" applyBorder="0" applyProtection="0">
      <alignment horizontal="right"/>
    </xf>
    <xf numFmtId="287" fontId="91" fillId="63" borderId="149">
      <alignment readingOrder="1"/>
      <protection locked="0"/>
    </xf>
    <xf numFmtId="287" fontId="89" fillId="63" borderId="149">
      <alignment readingOrder="1"/>
      <protection locked="0"/>
    </xf>
    <xf numFmtId="287" fontId="89" fillId="63" borderId="149">
      <alignment readingOrder="1"/>
      <protection locked="0"/>
    </xf>
    <xf numFmtId="0" fontId="4" fillId="66" borderId="150" applyNumberFormat="0" applyFont="0" applyAlignment="0" applyProtection="0"/>
    <xf numFmtId="0" fontId="76" fillId="59" borderId="145" applyNumberFormat="0" applyAlignment="0" applyProtection="0"/>
    <xf numFmtId="0" fontId="89" fillId="0" borderId="143" applyNumberFormat="0">
      <alignment readingOrder="1"/>
      <protection locked="0"/>
    </xf>
    <xf numFmtId="0" fontId="89" fillId="0" borderId="149" applyNumberFormat="0">
      <alignment readingOrder="1"/>
      <protection locked="0"/>
    </xf>
    <xf numFmtId="4" fontId="89" fillId="71" borderId="143">
      <alignment horizontal="center" readingOrder="1"/>
      <protection locked="0"/>
    </xf>
    <xf numFmtId="4" fontId="89" fillId="71" borderId="149">
      <alignment readingOrder="1"/>
      <protection locked="0"/>
    </xf>
    <xf numFmtId="4" fontId="89" fillId="71" borderId="149">
      <alignment readingOrder="1"/>
      <protection locked="0"/>
    </xf>
    <xf numFmtId="0" fontId="89" fillId="67" borderId="149" applyNumberFormat="0">
      <alignment horizontal="center" readingOrder="1"/>
      <protection locked="0"/>
    </xf>
    <xf numFmtId="4" fontId="89" fillId="71" borderId="149">
      <alignment readingOrder="1"/>
      <protection locked="0"/>
    </xf>
    <xf numFmtId="0" fontId="78" fillId="0" borderId="152" applyNumberFormat="0" applyFill="0" applyAlignment="0" applyProtection="0"/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89" fillId="67" borderId="149" applyNumberFormat="0">
      <alignment horizontal="center" readingOrder="1"/>
      <protection locked="0"/>
    </xf>
    <xf numFmtId="4" fontId="89" fillId="67" borderId="149">
      <alignment readingOrder="1"/>
      <protection locked="0"/>
    </xf>
    <xf numFmtId="0" fontId="78" fillId="0" borderId="152" applyNumberFormat="0" applyFill="0" applyAlignment="0" applyProtection="0"/>
    <xf numFmtId="0" fontId="89" fillId="67" borderId="149" applyNumberFormat="0">
      <alignment horizontal="center" readingOrder="1"/>
      <protection locked="0"/>
    </xf>
    <xf numFmtId="0" fontId="4" fillId="66" borderId="144" applyNumberFormat="0" applyFont="0" applyAlignment="0" applyProtection="0"/>
    <xf numFmtId="0" fontId="68" fillId="59" borderId="149" applyNumberFormat="0" applyAlignment="0" applyProtection="0"/>
    <xf numFmtId="0" fontId="68" fillId="59" borderId="143" applyNumberFormat="0" applyAlignment="0" applyProtection="0"/>
    <xf numFmtId="287" fontId="91" fillId="63" borderId="149">
      <alignment readingOrder="1"/>
      <protection locked="0"/>
    </xf>
    <xf numFmtId="206" fontId="38" fillId="0" borderId="142" applyFont="0" applyFill="0" applyBorder="0" applyProtection="0">
      <alignment horizontal="right"/>
    </xf>
    <xf numFmtId="206" fontId="38" fillId="0" borderId="148" applyFont="0" applyFill="0" applyBorder="0" applyProtection="0">
      <alignment horizontal="right"/>
    </xf>
    <xf numFmtId="0" fontId="68" fillId="59" borderId="149" applyNumberFormat="0" applyAlignment="0" applyProtection="0"/>
    <xf numFmtId="287" fontId="89" fillId="63" borderId="149">
      <alignment readingOrder="1"/>
      <protection locked="0"/>
    </xf>
    <xf numFmtId="4" fontId="89" fillId="71" borderId="143">
      <alignment readingOrder="1"/>
      <protection locked="0"/>
    </xf>
    <xf numFmtId="0" fontId="73" fillId="46" borderId="149" applyNumberFormat="0" applyAlignment="0" applyProtection="0"/>
    <xf numFmtId="0" fontId="4" fillId="66" borderId="150" applyNumberFormat="0" applyFont="0" applyAlignment="0" applyProtection="0"/>
    <xf numFmtId="0" fontId="89" fillId="0" borderId="149" applyNumberFormat="0">
      <alignment readingOrder="1"/>
      <protection locked="0"/>
    </xf>
    <xf numFmtId="4" fontId="89" fillId="67" borderId="149">
      <alignment readingOrder="1"/>
      <protection locked="0"/>
    </xf>
    <xf numFmtId="241" fontId="64" fillId="40" borderId="132" applyFont="0" applyFill="0" applyBorder="0" applyProtection="0">
      <alignment horizontal="right"/>
    </xf>
    <xf numFmtId="4" fontId="89" fillId="67" borderId="149">
      <alignment readingOrder="1"/>
      <protection locked="0"/>
    </xf>
    <xf numFmtId="0" fontId="89" fillId="70" borderId="149" applyNumberFormat="0">
      <alignment readingOrder="1"/>
      <protection locked="0"/>
    </xf>
    <xf numFmtId="4" fontId="89" fillId="71" borderId="149">
      <alignment horizontal="center" readingOrder="1"/>
      <protection locked="0"/>
    </xf>
    <xf numFmtId="4" fontId="89" fillId="67" borderId="149">
      <alignment readingOrder="1"/>
      <protection locked="0"/>
    </xf>
    <xf numFmtId="0" fontId="88" fillId="0" borderId="141" applyNumberFormat="0" applyFon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92" fillId="63" borderId="149" applyNumberFormat="0">
      <alignment readingOrder="1"/>
      <protection locked="0"/>
    </xf>
    <xf numFmtId="4" fontId="89" fillId="67" borderId="149">
      <alignment readingOrder="1"/>
      <protection locked="0"/>
    </xf>
    <xf numFmtId="0" fontId="92" fillId="63" borderId="143" applyNumberFormat="0">
      <alignment readingOrder="1"/>
      <protection locked="0"/>
    </xf>
    <xf numFmtId="0" fontId="89" fillId="67" borderId="149" applyNumberFormat="0">
      <alignment horizontal="center" readingOrder="1"/>
      <protection locked="0"/>
    </xf>
    <xf numFmtId="4" fontId="89" fillId="67" borderId="149">
      <alignment readingOrder="1"/>
      <protection locked="0"/>
    </xf>
    <xf numFmtId="0" fontId="73" fillId="46" borderId="149" applyNumberFormat="0" applyAlignment="0" applyProtection="0"/>
    <xf numFmtId="0" fontId="4" fillId="66" borderId="150" applyNumberFormat="0" applyFont="0" applyAlignment="0" applyProtection="0"/>
    <xf numFmtId="0" fontId="76" fillId="59" borderId="145" applyNumberFormat="0" applyAlignment="0" applyProtection="0"/>
    <xf numFmtId="287" fontId="91" fillId="63" borderId="149">
      <alignment readingOrder="1"/>
      <protection locked="0"/>
    </xf>
    <xf numFmtId="0" fontId="68" fillId="59" borderId="143" applyNumberFormat="0" applyAlignment="0" applyProtection="0"/>
    <xf numFmtId="0" fontId="76" fillId="59" borderId="151" applyNumberFormat="0" applyAlignment="0" applyProtection="0"/>
    <xf numFmtId="4" fontId="89" fillId="67" borderId="143">
      <alignment readingOrder="1"/>
      <protection locked="0"/>
    </xf>
    <xf numFmtId="287" fontId="89" fillId="63" borderId="143">
      <alignment readingOrder="1"/>
      <protection locked="0"/>
    </xf>
    <xf numFmtId="0" fontId="4" fillId="66" borderId="144" applyNumberFormat="0" applyFont="0" applyAlignment="0" applyProtection="0"/>
    <xf numFmtId="0" fontId="4" fillId="66" borderId="144" applyNumberFormat="0" applyFont="0" applyAlignment="0" applyProtection="0"/>
    <xf numFmtId="4" fontId="89" fillId="67" borderId="149">
      <alignment readingOrder="1"/>
      <protection locked="0"/>
    </xf>
    <xf numFmtId="0" fontId="78" fillId="0" borderId="152" applyNumberFormat="0" applyFill="0" applyAlignment="0" applyProtection="0"/>
    <xf numFmtId="206" fontId="38" fillId="0" borderId="148" applyFont="0" applyFill="0" applyBorder="0" applyProtection="0">
      <alignment horizontal="right"/>
    </xf>
    <xf numFmtId="287" fontId="89" fillId="63" borderId="149">
      <alignment readingOrder="1"/>
      <protection locked="0"/>
    </xf>
    <xf numFmtId="4" fontId="89" fillId="71" borderId="149">
      <alignment readingOrder="1"/>
      <protection locked="0"/>
    </xf>
    <xf numFmtId="0" fontId="68" fillId="59" borderId="149" applyNumberFormat="0" applyAlignment="0" applyProtection="0"/>
    <xf numFmtId="254" fontId="4" fillId="0" borderId="140" applyFont="0" applyFill="0" applyBorder="0" applyProtection="0">
      <alignment horizontal="center"/>
    </xf>
    <xf numFmtId="4" fontId="89" fillId="71" borderId="143">
      <alignment readingOrder="1"/>
      <protection locked="0"/>
    </xf>
    <xf numFmtId="0" fontId="73" fillId="46" borderId="149" applyNumberFormat="0" applyAlignment="0" applyProtection="0"/>
    <xf numFmtId="287" fontId="89" fillId="63" borderId="149">
      <alignment readingOrder="1"/>
      <protection locked="0"/>
    </xf>
    <xf numFmtId="0" fontId="92" fillId="63" borderId="143" applyNumberFormat="0">
      <alignment readingOrder="1"/>
      <protection locked="0"/>
    </xf>
    <xf numFmtId="0" fontId="68" fillId="59" borderId="134" applyNumberFormat="0" applyAlignment="0" applyProtection="0"/>
    <xf numFmtId="0" fontId="90" fillId="0" borderId="134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68" fillId="59" borderId="134" applyNumberFormat="0" applyAlignment="0" applyProtection="0"/>
    <xf numFmtId="0" fontId="78" fillId="0" borderId="137" applyNumberFormat="0" applyFill="0" applyAlignment="0" applyProtection="0"/>
    <xf numFmtId="4" fontId="89" fillId="67" borderId="143">
      <alignment readingOrder="1"/>
      <protection locked="0"/>
    </xf>
    <xf numFmtId="0" fontId="92" fillId="63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0" fontId="73" fillId="46" borderId="134" applyNumberFormat="0" applyAlignment="0" applyProtection="0"/>
    <xf numFmtId="0" fontId="76" fillId="59" borderId="136" applyNumberFormat="0" applyAlignment="0" applyProtection="0"/>
    <xf numFmtId="4" fontId="89" fillId="71" borderId="134">
      <alignment readingOrder="1"/>
      <protection locked="0"/>
    </xf>
    <xf numFmtId="4" fontId="89" fillId="67" borderId="134">
      <alignment readingOrder="1"/>
      <protection locked="0"/>
    </xf>
    <xf numFmtId="0" fontId="90" fillId="0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73" fillId="46" borderId="149" applyNumberFormat="0" applyAlignment="0" applyProtection="0"/>
    <xf numFmtId="0" fontId="4" fillId="66" borderId="135" applyNumberFormat="0" applyFont="0" applyAlignment="0" applyProtection="0"/>
    <xf numFmtId="0" fontId="89" fillId="0" borderId="134" applyNumberFormat="0">
      <alignment readingOrder="1"/>
      <protection locked="0"/>
    </xf>
    <xf numFmtId="0" fontId="78" fillId="0" borderId="137" applyNumberFormat="0" applyFill="0" applyAlignment="0" applyProtection="0"/>
    <xf numFmtId="0" fontId="4" fillId="66" borderId="135" applyNumberFormat="0" applyFont="0" applyAlignment="0" applyProtection="0"/>
    <xf numFmtId="287" fontId="89" fillId="63" borderId="134">
      <alignment readingOrder="1"/>
      <protection locked="0"/>
    </xf>
    <xf numFmtId="4" fontId="89" fillId="67" borderId="134">
      <alignment readingOrder="1"/>
      <protection locked="0"/>
    </xf>
    <xf numFmtId="0" fontId="4" fillId="66" borderId="144" applyNumberFormat="0" applyFont="0" applyAlignment="0" applyProtection="0"/>
    <xf numFmtId="0" fontId="92" fillId="63" borderId="149" applyNumberFormat="0">
      <alignment readingOrder="1"/>
      <protection locked="0"/>
    </xf>
    <xf numFmtId="4" fontId="89" fillId="67" borderId="149">
      <alignment readingOrder="1"/>
      <protection locked="0"/>
    </xf>
    <xf numFmtId="4" fontId="89" fillId="71" borderId="134">
      <alignment readingOrder="1"/>
      <protection locked="0"/>
    </xf>
    <xf numFmtId="0" fontId="90" fillId="0" borderId="134" applyNumberFormat="0">
      <alignment readingOrder="1"/>
      <protection locked="0"/>
    </xf>
    <xf numFmtId="4" fontId="89" fillId="71" borderId="134">
      <alignment horizontal="center" readingOrder="1"/>
      <protection locked="0"/>
    </xf>
    <xf numFmtId="0" fontId="92" fillId="63" borderId="134" applyNumberFormat="0">
      <alignment readingOrder="1"/>
      <protection locked="0"/>
    </xf>
    <xf numFmtId="0" fontId="68" fillId="59" borderId="134" applyNumberFormat="0" applyAlignment="0" applyProtection="0"/>
    <xf numFmtId="0" fontId="76" fillId="59" borderId="151" applyNumberFormat="0" applyAlignment="0" applyProtection="0"/>
    <xf numFmtId="0" fontId="73" fillId="46" borderId="134" applyNumberFormat="0" applyAlignment="0" applyProtection="0"/>
    <xf numFmtId="4" fontId="89" fillId="71" borderId="149">
      <alignment readingOrder="1"/>
      <protection locked="0"/>
    </xf>
    <xf numFmtId="4" fontId="89" fillId="71" borderId="134">
      <alignment horizontal="center" readingOrder="1"/>
      <protection locked="0"/>
    </xf>
    <xf numFmtId="4" fontId="89" fillId="71" borderId="134">
      <alignment readingOrder="1"/>
      <protection locked="0"/>
    </xf>
    <xf numFmtId="206" fontId="38" fillId="0" borderId="138" applyFont="0" applyFill="0" applyBorder="0" applyProtection="0">
      <alignment horizontal="right"/>
    </xf>
    <xf numFmtId="254" fontId="4" fillId="0" borderId="139" applyFont="0" applyFill="0" applyBorder="0" applyProtection="0">
      <alignment horizontal="center"/>
    </xf>
    <xf numFmtId="0" fontId="92" fillId="63" borderId="149" applyNumberFormat="0">
      <alignment readingOrder="1"/>
      <protection locked="0"/>
    </xf>
    <xf numFmtId="4" fontId="89" fillId="71" borderId="134">
      <alignment readingOrder="1"/>
      <protection locked="0"/>
    </xf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4" fontId="89" fillId="71" borderId="143">
      <alignment readingOrder="1"/>
      <protection locked="0"/>
    </xf>
    <xf numFmtId="0" fontId="92" fillId="63" borderId="149" applyNumberFormat="0">
      <alignment readingOrder="1"/>
      <protection locked="0"/>
    </xf>
    <xf numFmtId="241" fontId="64" fillId="40" borderId="132" applyFont="0" applyFill="0" applyBorder="0" applyProtection="0">
      <alignment horizontal="right"/>
    </xf>
    <xf numFmtId="0" fontId="76" fillId="59" borderId="136" applyNumberFormat="0" applyAlignment="0" applyProtection="0"/>
    <xf numFmtId="0" fontId="68" fillId="59" borderId="134" applyNumberFormat="0" applyAlignment="0" applyProtection="0"/>
    <xf numFmtId="0" fontId="4" fillId="66" borderId="135" applyNumberFormat="0" applyFont="0" applyAlignment="0" applyProtection="0"/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8" fillId="0" borderId="137" applyNumberFormat="0" applyFill="0" applyAlignment="0" applyProtection="0"/>
    <xf numFmtId="0" fontId="89" fillId="70" borderId="149" applyNumberFormat="0">
      <alignment readingOrder="1"/>
      <protection locked="0"/>
    </xf>
    <xf numFmtId="0" fontId="68" fillId="59" borderId="134" applyNumberFormat="0" applyAlignment="0" applyProtection="0"/>
    <xf numFmtId="287" fontId="91" fillId="63" borderId="134">
      <alignment readingOrder="1"/>
      <protection locked="0"/>
    </xf>
    <xf numFmtId="0" fontId="73" fillId="46" borderId="134" applyNumberFormat="0" applyAlignment="0" applyProtection="0"/>
    <xf numFmtId="241" fontId="64" fillId="40" borderId="132" applyFont="0" applyFill="0" applyBorder="0" applyProtection="0">
      <alignment horizontal="right"/>
    </xf>
    <xf numFmtId="0" fontId="68" fillId="59" borderId="134" applyNumberFormat="0" applyAlignment="0" applyProtection="0"/>
    <xf numFmtId="0" fontId="76" fillId="59" borderId="151" applyNumberFormat="0" applyAlignment="0" applyProtection="0"/>
    <xf numFmtId="0" fontId="76" fillId="59" borderId="136" applyNumberFormat="0" applyAlignment="0" applyProtection="0"/>
    <xf numFmtId="241" fontId="64" fillId="40" borderId="132" applyFont="0" applyFill="0" applyBorder="0" applyProtection="0">
      <alignment horizontal="right"/>
    </xf>
    <xf numFmtId="206" fontId="38" fillId="0" borderId="138" applyFont="0" applyFill="0" applyBorder="0" applyProtection="0">
      <alignment horizontal="right"/>
    </xf>
    <xf numFmtId="0" fontId="92" fillId="63" borderId="143" applyNumberFormat="0">
      <alignment readingOrder="1"/>
      <protection locked="0"/>
    </xf>
    <xf numFmtId="259" fontId="4" fillId="63" borderId="139" applyFont="0" applyFill="0" applyBorder="0" applyProtection="0">
      <alignment horizontal="center"/>
    </xf>
    <xf numFmtId="0" fontId="78" fillId="0" borderId="137" applyNumberFormat="0" applyFill="0" applyAlignment="0" applyProtection="0"/>
    <xf numFmtId="0" fontId="88" fillId="0" borderId="125" applyNumberFormat="0" applyFont="0">
      <alignment readingOrder="1"/>
      <protection locked="0"/>
    </xf>
    <xf numFmtId="0" fontId="92" fillId="63" borderId="143" applyNumberFormat="0">
      <alignment readingOrder="1"/>
      <protection locked="0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241" fontId="64" fillId="40" borderId="132" applyFont="0" applyFill="0" applyBorder="0" applyProtection="0">
      <alignment horizontal="right"/>
    </xf>
    <xf numFmtId="0" fontId="89" fillId="0" borderId="134" applyNumberFormat="0">
      <alignment readingOrder="1"/>
      <protection locked="0"/>
    </xf>
    <xf numFmtId="287" fontId="91" fillId="63" borderId="134">
      <alignment readingOrder="1"/>
      <protection locked="0"/>
    </xf>
    <xf numFmtId="0" fontId="4" fillId="66" borderId="135" applyNumberFormat="0" applyFont="0" applyAlignment="0" applyProtection="0"/>
    <xf numFmtId="0" fontId="88" fillId="0" borderId="125" applyNumberFormat="0" applyFont="0">
      <alignment readingOrder="1"/>
      <protection locked="0"/>
    </xf>
    <xf numFmtId="0" fontId="73" fillId="46" borderId="134" applyNumberFormat="0" applyAlignment="0" applyProtection="0"/>
    <xf numFmtId="0" fontId="78" fillId="0" borderId="137" applyNumberFormat="0" applyFill="0" applyAlignment="0" applyProtection="0"/>
    <xf numFmtId="0" fontId="76" fillId="59" borderId="136" applyNumberFormat="0" applyAlignment="0" applyProtection="0"/>
    <xf numFmtId="0" fontId="68" fillId="59" borderId="143" applyNumberFormat="0" applyAlignment="0" applyProtection="0"/>
    <xf numFmtId="0" fontId="4" fillId="66" borderId="150" applyNumberFormat="0" applyFont="0" applyAlignment="0" applyProtection="0"/>
    <xf numFmtId="287" fontId="91" fillId="63" borderId="149">
      <alignment readingOrder="1"/>
      <protection locked="0"/>
    </xf>
    <xf numFmtId="0" fontId="73" fillId="46" borderId="143" applyNumberFormat="0" applyAlignment="0" applyProtection="0"/>
    <xf numFmtId="0" fontId="90" fillId="0" borderId="149" applyNumberFormat="0">
      <alignment readingOrder="1"/>
      <protection locked="0"/>
    </xf>
    <xf numFmtId="0" fontId="73" fillId="46" borderId="149" applyNumberFormat="0" applyAlignment="0" applyProtection="0"/>
    <xf numFmtId="0" fontId="76" fillId="59" borderId="151" applyNumberFormat="0" applyAlignment="0" applyProtection="0"/>
    <xf numFmtId="0" fontId="76" fillId="59" borderId="151" applyNumberFormat="0" applyAlignment="0" applyProtection="0"/>
    <xf numFmtId="0" fontId="92" fillId="63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76" fillId="59" borderId="151" applyNumberFormat="0" applyAlignment="0" applyProtection="0"/>
    <xf numFmtId="0" fontId="76" fillId="59" borderId="136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4" fontId="89" fillId="67" borderId="134">
      <alignment readingOrder="1"/>
      <protection locked="0"/>
    </xf>
    <xf numFmtId="0" fontId="78" fillId="0" borderId="137" applyNumberFormat="0" applyFill="0" applyAlignment="0" applyProtection="0"/>
    <xf numFmtId="0" fontId="73" fillId="46" borderId="134" applyNumberFormat="0" applyAlignment="0" applyProtection="0"/>
    <xf numFmtId="287" fontId="89" fillId="63" borderId="134">
      <alignment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92" fillId="63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4" fontId="89" fillId="71" borderId="134">
      <alignment readingOrder="1"/>
      <protection locked="0"/>
    </xf>
    <xf numFmtId="287" fontId="89" fillId="63" borderId="134">
      <alignment readingOrder="1"/>
      <protection locked="0"/>
    </xf>
    <xf numFmtId="0" fontId="68" fillId="59" borderId="134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287" fontId="91" fillId="63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90" fillId="0" borderId="149" applyNumberFormat="0">
      <alignment readingOrder="1"/>
      <protection locked="0"/>
    </xf>
    <xf numFmtId="4" fontId="89" fillId="67" borderId="149">
      <alignment readingOrder="1"/>
      <protection locked="0"/>
    </xf>
    <xf numFmtId="0" fontId="78" fillId="0" borderId="137" applyNumberFormat="0" applyFill="0" applyAlignment="0" applyProtection="0"/>
    <xf numFmtId="206" fontId="38" fillId="0" borderId="138" applyFont="0" applyFill="0" applyBorder="0" applyProtection="0">
      <alignment horizontal="right"/>
    </xf>
    <xf numFmtId="206" fontId="38" fillId="0" borderId="138" applyFont="0" applyFill="0" applyBorder="0" applyProtection="0">
      <alignment horizontal="right"/>
    </xf>
    <xf numFmtId="0" fontId="92" fillId="63" borderId="134" applyNumberFormat="0">
      <alignment readingOrder="1"/>
      <protection locked="0"/>
    </xf>
    <xf numFmtId="4" fontId="89" fillId="71" borderId="134">
      <alignment horizontal="center" readingOrder="1"/>
      <protection locked="0"/>
    </xf>
    <xf numFmtId="0" fontId="73" fillId="46" borderId="134" applyNumberFormat="0" applyAlignment="0" applyProtection="0"/>
    <xf numFmtId="0" fontId="68" fillId="59" borderId="134" applyNumberFormat="0" applyAlignment="0" applyProtection="0"/>
    <xf numFmtId="241" fontId="64" fillId="40" borderId="132" applyFont="0" applyFill="0" applyBorder="0" applyProtection="0">
      <alignment horizontal="right"/>
    </xf>
    <xf numFmtId="0" fontId="89" fillId="0" borderId="134" applyNumberFormat="0">
      <alignment readingOrder="1"/>
      <protection locked="0"/>
    </xf>
    <xf numFmtId="0" fontId="68" fillId="59" borderId="134" applyNumberFormat="0" applyAlignment="0" applyProtection="0"/>
    <xf numFmtId="241" fontId="64" fillId="40" borderId="132" applyFont="0" applyFill="0" applyBorder="0" applyProtection="0">
      <alignment horizontal="right"/>
    </xf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0" fontId="4" fillId="66" borderId="150" applyNumberFormat="0" applyFont="0" applyAlignment="0" applyProtection="0"/>
    <xf numFmtId="0" fontId="92" fillId="63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88" fillId="0" borderId="125" applyNumberFormat="0" applyFont="0">
      <alignment readingOrder="1"/>
      <protection locked="0"/>
    </xf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0" fontId="92" fillId="63" borderId="134" applyNumberFormat="0">
      <alignment readingOrder="1"/>
      <protection locked="0"/>
    </xf>
    <xf numFmtId="0" fontId="73" fillId="46" borderId="134" applyNumberFormat="0" applyAlignment="0" applyProtection="0"/>
    <xf numFmtId="4" fontId="89" fillId="67" borderId="134">
      <alignment readingOrder="1"/>
      <protection locked="0"/>
    </xf>
    <xf numFmtId="259" fontId="4" fillId="63" borderId="139" applyFont="0" applyFill="0" applyBorder="0" applyProtection="0">
      <alignment horizontal="center"/>
    </xf>
    <xf numFmtId="287" fontId="89" fillId="63" borderId="143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206" fontId="38" fillId="0" borderId="148" applyFont="0" applyFill="0" applyBorder="0" applyProtection="0">
      <alignment horizontal="right"/>
    </xf>
    <xf numFmtId="287" fontId="89" fillId="63" borderId="143">
      <alignment readingOrder="1"/>
      <protection locked="0"/>
    </xf>
    <xf numFmtId="0" fontId="4" fillId="66" borderId="144" applyNumberFormat="0" applyFont="0" applyAlignment="0" applyProtection="0"/>
    <xf numFmtId="0" fontId="90" fillId="0" borderId="149" applyNumberFormat="0">
      <alignment readingOrder="1"/>
      <protection locked="0"/>
    </xf>
    <xf numFmtId="287" fontId="91" fillId="63" borderId="149">
      <alignment readingOrder="1"/>
      <protection locked="0"/>
    </xf>
    <xf numFmtId="0" fontId="76" fillId="59" borderId="151" applyNumberFormat="0" applyAlignment="0" applyProtection="0"/>
    <xf numFmtId="4" fontId="89" fillId="71" borderId="149">
      <alignment horizontal="center" readingOrder="1"/>
      <protection locked="0"/>
    </xf>
    <xf numFmtId="0" fontId="73" fillId="46" borderId="149" applyNumberFormat="0" applyAlignment="0" applyProtection="0"/>
    <xf numFmtId="0" fontId="78" fillId="0" borderId="152" applyNumberFormat="0" applyFill="0" applyAlignment="0" applyProtection="0"/>
    <xf numFmtId="0" fontId="4" fillId="66" borderId="144" applyNumberFormat="0" applyFont="0" applyAlignment="0" applyProtection="0"/>
    <xf numFmtId="0" fontId="78" fillId="0" borderId="146" applyNumberFormat="0" applyFill="0" applyAlignment="0" applyProtection="0"/>
    <xf numFmtId="0" fontId="76" fillId="59" borderId="145" applyNumberFormat="0" applyAlignment="0" applyProtection="0"/>
    <xf numFmtId="0" fontId="89" fillId="67" borderId="143" applyNumberFormat="0">
      <alignment horizontal="center" readingOrder="1"/>
      <protection locked="0"/>
    </xf>
    <xf numFmtId="287" fontId="89" fillId="63" borderId="143">
      <alignment readingOrder="1"/>
      <protection locked="0"/>
    </xf>
    <xf numFmtId="0" fontId="92" fillId="63" borderId="143" applyNumberFormat="0">
      <alignment readingOrder="1"/>
      <protection locked="0"/>
    </xf>
    <xf numFmtId="4" fontId="89" fillId="71" borderId="134">
      <alignment readingOrder="1"/>
      <protection locked="0"/>
    </xf>
    <xf numFmtId="0" fontId="88" fillId="0" borderId="125" applyNumberFormat="0" applyFont="0">
      <alignment readingOrder="1"/>
      <protection locked="0"/>
    </xf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4" fontId="89" fillId="71" borderId="134">
      <alignment horizontal="center" readingOrder="1"/>
      <protection locked="0"/>
    </xf>
    <xf numFmtId="4" fontId="89" fillId="67" borderId="134">
      <alignment readingOrder="1"/>
      <protection locked="0"/>
    </xf>
    <xf numFmtId="0" fontId="92" fillId="63" borderId="149" applyNumberFormat="0">
      <alignment readingOrder="1"/>
      <protection locked="0"/>
    </xf>
    <xf numFmtId="259" fontId="4" fillId="63" borderId="140" applyFont="0" applyFill="0" applyBorder="0" applyProtection="0">
      <alignment horizontal="center"/>
    </xf>
    <xf numFmtId="0" fontId="92" fillId="63" borderId="149" applyNumberFormat="0">
      <alignment readingOrder="1"/>
      <protection locked="0"/>
    </xf>
    <xf numFmtId="0" fontId="68" fillId="59" borderId="143" applyNumberFormat="0" applyAlignment="0" applyProtection="0"/>
    <xf numFmtId="0" fontId="76" fillId="59" borderId="151" applyNumberFormat="0" applyAlignment="0" applyProtection="0"/>
    <xf numFmtId="0" fontId="92" fillId="63" borderId="143" applyNumberFormat="0">
      <alignment readingOrder="1"/>
      <protection locked="0"/>
    </xf>
    <xf numFmtId="0" fontId="68" fillId="59" borderId="143" applyNumberFormat="0" applyAlignment="0" applyProtection="0"/>
    <xf numFmtId="0" fontId="4" fillId="66" borderId="150" applyNumberFormat="0" applyFont="0" applyAlignment="0" applyProtection="0"/>
    <xf numFmtId="0" fontId="73" fillId="46" borderId="143" applyNumberFormat="0" applyAlignment="0" applyProtection="0"/>
    <xf numFmtId="0" fontId="76" fillId="59" borderId="151" applyNumberFormat="0" applyAlignment="0" applyProtection="0"/>
    <xf numFmtId="4" fontId="89" fillId="71" borderId="134">
      <alignment readingOrder="1"/>
      <protection locked="0"/>
    </xf>
    <xf numFmtId="0" fontId="89" fillId="0" borderId="134" applyNumberFormat="0">
      <alignment readingOrder="1"/>
      <protection locked="0"/>
    </xf>
    <xf numFmtId="4" fontId="89" fillId="71" borderId="134">
      <alignment readingOrder="1"/>
      <protection locked="0"/>
    </xf>
    <xf numFmtId="206" fontId="38" fillId="0" borderId="138" applyFont="0" applyFill="0" applyBorder="0" applyProtection="0">
      <alignment horizontal="right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0" fontId="89" fillId="0" borderId="134" applyNumberFormat="0">
      <alignment readingOrder="1"/>
      <protection locked="0"/>
    </xf>
    <xf numFmtId="4" fontId="89" fillId="71" borderId="149">
      <alignment readingOrder="1"/>
      <protection locked="0"/>
    </xf>
    <xf numFmtId="0" fontId="78" fillId="0" borderId="152" applyNumberFormat="0" applyFill="0" applyAlignment="0" applyProtection="0"/>
    <xf numFmtId="0" fontId="89" fillId="70" borderId="149" applyNumberFormat="0">
      <alignment readingOrder="1"/>
      <protection locked="0"/>
    </xf>
    <xf numFmtId="0" fontId="78" fillId="0" borderId="152" applyNumberFormat="0" applyFill="0" applyAlignment="0" applyProtection="0"/>
    <xf numFmtId="4" fontId="89" fillId="67" borderId="149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76" fillId="59" borderId="151" applyNumberFormat="0" applyAlignment="0" applyProtection="0"/>
    <xf numFmtId="0" fontId="73" fillId="46" borderId="149" applyNumberFormat="0" applyAlignment="0" applyProtection="0"/>
    <xf numFmtId="0" fontId="68" fillId="59" borderId="143" applyNumberFormat="0" applyAlignment="0" applyProtection="0"/>
    <xf numFmtId="0" fontId="90" fillId="0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73" fillId="46" borderId="143" applyNumberFormat="0" applyAlignment="0" applyProtection="0"/>
    <xf numFmtId="0" fontId="89" fillId="67" borderId="143" applyNumberFormat="0">
      <alignment horizontal="center" readingOrder="1"/>
      <protection locked="0"/>
    </xf>
    <xf numFmtId="0" fontId="76" fillId="59" borderId="151" applyNumberFormat="0" applyAlignment="0" applyProtection="0"/>
    <xf numFmtId="0" fontId="68" fillId="59" borderId="143" applyNumberFormat="0" applyAlignment="0" applyProtection="0"/>
    <xf numFmtId="4" fontId="89" fillId="71" borderId="149">
      <alignment readingOrder="1"/>
      <protection locked="0"/>
    </xf>
    <xf numFmtId="0" fontId="4" fillId="66" borderId="150" applyNumberFormat="0" applyFont="0" applyAlignment="0" applyProtection="0"/>
    <xf numFmtId="4" fontId="89" fillId="71" borderId="149">
      <alignment readingOrder="1"/>
      <protection locked="0"/>
    </xf>
    <xf numFmtId="0" fontId="90" fillId="0" borderId="143" applyNumberFormat="0">
      <alignment readingOrder="1"/>
      <protection locked="0"/>
    </xf>
    <xf numFmtId="0" fontId="73" fillId="46" borderId="149" applyNumberFormat="0" applyAlignment="0" applyProtection="0"/>
    <xf numFmtId="4" fontId="89" fillId="67" borderId="134">
      <alignment readingOrder="1"/>
      <protection locked="0"/>
    </xf>
    <xf numFmtId="0" fontId="89" fillId="70" borderId="134" applyNumberFormat="0">
      <alignment readingOrder="1"/>
      <protection locked="0"/>
    </xf>
    <xf numFmtId="287" fontId="89" fillId="63" borderId="134">
      <alignment readingOrder="1"/>
      <protection locked="0"/>
    </xf>
    <xf numFmtId="4" fontId="89" fillId="67" borderId="143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0" fontId="73" fillId="46" borderId="134" applyNumberFormat="0" applyAlignment="0" applyProtection="0"/>
    <xf numFmtId="0" fontId="90" fillId="0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4" fillId="66" borderId="150" applyNumberFormat="0" applyFont="0" applyAlignment="0" applyProtection="0"/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4" fontId="89" fillId="67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4" fontId="89" fillId="71" borderId="134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76" fillId="59" borderId="136" applyNumberFormat="0" applyAlignment="0" applyProtection="0"/>
    <xf numFmtId="0" fontId="89" fillId="67" borderId="134" applyNumberFormat="0">
      <alignment horizontal="center" readingOrder="1"/>
      <protection locked="0"/>
    </xf>
    <xf numFmtId="0" fontId="92" fillId="63" borderId="134" applyNumberFormat="0">
      <alignment readingOrder="1"/>
      <protection locked="0"/>
    </xf>
    <xf numFmtId="287" fontId="91" fillId="63" borderId="134">
      <alignment readingOrder="1"/>
      <protection locked="0"/>
    </xf>
    <xf numFmtId="0" fontId="68" fillId="59" borderId="143" applyNumberFormat="0" applyAlignment="0" applyProtection="0"/>
    <xf numFmtId="287" fontId="91" fillId="63" borderId="134">
      <alignment readingOrder="1"/>
      <protection locked="0"/>
    </xf>
    <xf numFmtId="0" fontId="78" fillId="0" borderId="137" applyNumberFormat="0" applyFill="0" applyAlignment="0" applyProtection="0"/>
    <xf numFmtId="4" fontId="89" fillId="71" borderId="134">
      <alignment readingOrder="1"/>
      <protection locked="0"/>
    </xf>
    <xf numFmtId="0" fontId="73" fillId="46" borderId="134" applyNumberFormat="0" applyAlignment="0" applyProtection="0"/>
    <xf numFmtId="4" fontId="89" fillId="71" borderId="134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76" fillId="59" borderId="136" applyNumberFormat="0" applyAlignment="0" applyProtection="0"/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92" fillId="63" borderId="134" applyNumberFormat="0">
      <alignment readingOrder="1"/>
      <protection locked="0"/>
    </xf>
    <xf numFmtId="4" fontId="89" fillId="67" borderId="143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78" fillId="0" borderId="137" applyNumberFormat="0" applyFill="0" applyAlignment="0" applyProtection="0"/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4" fontId="89" fillId="67" borderId="143">
      <alignment readingOrder="1"/>
      <protection locked="0"/>
    </xf>
    <xf numFmtId="0" fontId="92" fillId="63" borderId="134" applyNumberFormat="0">
      <alignment readingOrder="1"/>
      <protection locked="0"/>
    </xf>
    <xf numFmtId="4" fontId="89" fillId="71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76" fillId="59" borderId="136" applyNumberFormat="0" applyAlignment="0" applyProtection="0"/>
    <xf numFmtId="0" fontId="89" fillId="67" borderId="134" applyNumberFormat="0">
      <alignment horizontal="center" readingOrder="1"/>
      <protection locked="0"/>
    </xf>
    <xf numFmtId="0" fontId="68" fillId="59" borderId="134" applyNumberFormat="0" applyAlignment="0" applyProtection="0"/>
    <xf numFmtId="206" fontId="38" fillId="0" borderId="138" applyFont="0" applyFill="0" applyBorder="0" applyProtection="0">
      <alignment horizontal="right"/>
    </xf>
    <xf numFmtId="4" fontId="89" fillId="67" borderId="134">
      <alignment readingOrder="1"/>
      <protection locked="0"/>
    </xf>
    <xf numFmtId="0" fontId="73" fillId="46" borderId="134" applyNumberFormat="0" applyAlignment="0" applyProtection="0"/>
    <xf numFmtId="0" fontId="92" fillId="63" borderId="134" applyNumberFormat="0">
      <alignment readingOrder="1"/>
      <protection locked="0"/>
    </xf>
    <xf numFmtId="254" fontId="4" fillId="0" borderId="139" applyFont="0" applyFill="0" applyBorder="0" applyProtection="0">
      <alignment horizontal="center"/>
    </xf>
    <xf numFmtId="0" fontId="90" fillId="0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89" fillId="70" borderId="134" applyNumberFormat="0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3" fillId="46" borderId="134" applyNumberForma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78" fillId="0" borderId="137" applyNumberFormat="0" applyFill="0" applyAlignment="0" applyProtection="0"/>
    <xf numFmtId="0" fontId="73" fillId="46" borderId="134" applyNumberFormat="0" applyAlignment="0" applyProtection="0"/>
    <xf numFmtId="287" fontId="91" fillId="63" borderId="134">
      <alignment readingOrder="1"/>
      <protection locked="0"/>
    </xf>
    <xf numFmtId="4" fontId="89" fillId="71" borderId="134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4" fontId="89" fillId="71" borderId="134">
      <alignment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71" borderId="143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89" fillId="70" borderId="134" applyNumberFormat="0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3" fillId="46" borderId="134" applyNumberForma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78" fillId="0" borderId="137" applyNumberFormat="0" applyFill="0" applyAlignment="0" applyProtection="0"/>
    <xf numFmtId="241" fontId="64" fillId="40" borderId="132" applyFont="0" applyFill="0" applyBorder="0" applyProtection="0">
      <alignment horizontal="right"/>
    </xf>
    <xf numFmtId="0" fontId="73" fillId="46" borderId="134" applyNumberFormat="0" applyAlignment="0" applyProtection="0"/>
    <xf numFmtId="287" fontId="89" fillId="63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4" fontId="89" fillId="67" borderId="134">
      <alignment readingOrder="1"/>
      <protection locked="0"/>
    </xf>
    <xf numFmtId="0" fontId="90" fillId="0" borderId="134" applyNumberFormat="0">
      <alignment readingOrder="1"/>
      <protection locked="0"/>
    </xf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70" borderId="143" applyNumberFormat="0">
      <alignment readingOrder="1"/>
      <protection locked="0"/>
    </xf>
    <xf numFmtId="0" fontId="78" fillId="0" borderId="146" applyNumberFormat="0" applyFill="0" applyAlignment="0" applyProtection="0"/>
    <xf numFmtId="0" fontId="89" fillId="70" borderId="149" applyNumberFormat="0">
      <alignment readingOrder="1"/>
      <protection locked="0"/>
    </xf>
    <xf numFmtId="0" fontId="90" fillId="0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43" fontId="4" fillId="0" borderId="0" applyFont="0" applyFill="0" applyBorder="0" applyAlignment="0" applyProtection="0"/>
    <xf numFmtId="4" fontId="89" fillId="67" borderId="143">
      <alignment readingOrder="1"/>
      <protection locked="0"/>
    </xf>
    <xf numFmtId="241" fontId="64" fillId="40" borderId="132" applyFont="0" applyFill="0" applyBorder="0" applyProtection="0">
      <alignment horizontal="right"/>
    </xf>
    <xf numFmtId="254" fontId="4" fillId="0" borderId="139" applyFont="0" applyFill="0" applyBorder="0" applyProtection="0">
      <alignment horizontal="center"/>
    </xf>
    <xf numFmtId="259" fontId="4" fillId="63" borderId="139" applyFont="0" applyFill="0" applyBorder="0" applyProtection="0">
      <alignment horizontal="center"/>
    </xf>
    <xf numFmtId="4" fontId="89" fillId="71" borderId="143">
      <alignment readingOrder="1"/>
      <protection locked="0"/>
    </xf>
    <xf numFmtId="0" fontId="76" fillId="59" borderId="145" applyNumberFormat="0" applyAlignment="0" applyProtection="0"/>
    <xf numFmtId="0" fontId="89" fillId="0" borderId="143" applyNumberFormat="0">
      <alignment readingOrder="1"/>
      <protection locked="0"/>
    </xf>
    <xf numFmtId="254" fontId="4" fillId="0" borderId="140" applyFont="0" applyFill="0" applyBorder="0" applyProtection="0">
      <alignment horizontal="center"/>
    </xf>
    <xf numFmtId="4" fontId="89" fillId="71" borderId="149">
      <alignment readingOrder="1"/>
      <protection locked="0"/>
    </xf>
    <xf numFmtId="0" fontId="76" fillId="59" borderId="151" applyNumberFormat="0" applyAlignment="0" applyProtection="0"/>
    <xf numFmtId="0" fontId="78" fillId="0" borderId="152" applyNumberFormat="0" applyFill="0" applyAlignment="0" applyProtection="0"/>
    <xf numFmtId="4" fontId="89" fillId="67" borderId="149">
      <alignment readingOrder="1"/>
      <protection locked="0"/>
    </xf>
    <xf numFmtId="0" fontId="89" fillId="70" borderId="143" applyNumberFormat="0">
      <alignment readingOrder="1"/>
      <protection locked="0"/>
    </xf>
    <xf numFmtId="0" fontId="76" fillId="59" borderId="151" applyNumberFormat="0" applyAlignment="0" applyProtection="0"/>
    <xf numFmtId="241" fontId="64" fillId="40" borderId="132" applyFont="0" applyFill="0" applyBorder="0" applyProtection="0">
      <alignment horizontal="right"/>
    </xf>
    <xf numFmtId="4" fontId="89" fillId="71" borderId="143">
      <alignment readingOrder="1"/>
      <protection locked="0"/>
    </xf>
    <xf numFmtId="0" fontId="4" fillId="66" borderId="144" applyNumberFormat="0" applyFont="0" applyAlignment="0" applyProtection="0"/>
    <xf numFmtId="0" fontId="90" fillId="0" borderId="143" applyNumberFormat="0">
      <alignment readingOrder="1"/>
      <protection locked="0"/>
    </xf>
    <xf numFmtId="4" fontId="89" fillId="67" borderId="143">
      <alignment readingOrder="1"/>
      <protection locked="0"/>
    </xf>
    <xf numFmtId="0" fontId="92" fillId="63" borderId="149" applyNumberFormat="0">
      <alignment readingOrder="1"/>
      <protection locked="0"/>
    </xf>
    <xf numFmtId="0" fontId="4" fillId="66" borderId="144" applyNumberFormat="0" applyFont="0" applyAlignment="0" applyProtection="0"/>
    <xf numFmtId="287" fontId="89" fillId="63" borderId="149">
      <alignment readingOrder="1"/>
      <protection locked="0"/>
    </xf>
    <xf numFmtId="0" fontId="89" fillId="67" borderId="149" applyNumberFormat="0">
      <alignment horizontal="center" readingOrder="1"/>
      <protection locked="0"/>
    </xf>
    <xf numFmtId="0" fontId="89" fillId="0" borderId="143" applyNumberFormat="0">
      <alignment readingOrder="1"/>
      <protection locked="0"/>
    </xf>
    <xf numFmtId="0" fontId="76" fillId="59" borderId="145" applyNumberFormat="0" applyAlignment="0" applyProtection="0"/>
    <xf numFmtId="0" fontId="78" fillId="0" borderId="146" applyNumberFormat="0" applyFill="0" applyAlignment="0" applyProtection="0"/>
    <xf numFmtId="0" fontId="89" fillId="70" borderId="149" applyNumberFormat="0">
      <alignment readingOrder="1"/>
      <protection locked="0"/>
    </xf>
    <xf numFmtId="0" fontId="68" fillId="59" borderId="149" applyNumberFormat="0" applyAlignment="0" applyProtection="0"/>
    <xf numFmtId="0" fontId="78" fillId="0" borderId="152" applyNumberFormat="0" applyFill="0" applyAlignment="0" applyProtection="0"/>
    <xf numFmtId="0" fontId="90" fillId="0" borderId="149" applyNumberFormat="0">
      <alignment readingOrder="1"/>
      <protection locked="0"/>
    </xf>
    <xf numFmtId="0" fontId="68" fillId="59" borderId="149" applyNumberFormat="0" applyAlignment="0" applyProtection="0"/>
    <xf numFmtId="0" fontId="68" fillId="59" borderId="149" applyNumberFormat="0" applyAlignment="0" applyProtection="0"/>
    <xf numFmtId="4" fontId="89" fillId="71" borderId="149">
      <alignment readingOrder="1"/>
      <protection locked="0"/>
    </xf>
    <xf numFmtId="0" fontId="73" fillId="46" borderId="143" applyNumberFormat="0" applyAlignment="0" applyProtection="0"/>
    <xf numFmtId="4" fontId="89" fillId="71" borderId="149">
      <alignment horizontal="center" readingOrder="1"/>
      <protection locked="0"/>
    </xf>
    <xf numFmtId="0" fontId="89" fillId="0" borderId="143" applyNumberFormat="0">
      <alignment readingOrder="1"/>
      <protection locked="0"/>
    </xf>
    <xf numFmtId="0" fontId="88" fillId="0" borderId="147" applyNumberFormat="0" applyFont="0">
      <alignment readingOrder="1"/>
      <protection locked="0"/>
    </xf>
    <xf numFmtId="287" fontId="89" fillId="63" borderId="149">
      <alignment readingOrder="1"/>
      <protection locked="0"/>
    </xf>
    <xf numFmtId="287" fontId="89" fillId="63" borderId="143">
      <alignment readingOrder="1"/>
      <protection locked="0"/>
    </xf>
    <xf numFmtId="4" fontId="89" fillId="67" borderId="149">
      <alignment readingOrder="1"/>
      <protection locked="0"/>
    </xf>
    <xf numFmtId="0" fontId="76" fillId="59" borderId="151" applyNumberFormat="0" applyAlignment="0" applyProtection="0"/>
    <xf numFmtId="0" fontId="73" fillId="46" borderId="149" applyNumberFormat="0" applyAlignment="0" applyProtection="0"/>
    <xf numFmtId="0" fontId="68" fillId="59" borderId="143" applyNumberFormat="0" applyAlignment="0" applyProtection="0"/>
    <xf numFmtId="0" fontId="73" fillId="46" borderId="149" applyNumberFormat="0" applyAlignment="0" applyProtection="0"/>
    <xf numFmtId="0" fontId="92" fillId="63" borderId="149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88" fillId="0" borderId="141" applyNumberFormat="0" applyFont="0">
      <alignment readingOrder="1"/>
      <protection locked="0"/>
    </xf>
    <xf numFmtId="0" fontId="90" fillId="0" borderId="149" applyNumberFormat="0">
      <alignment readingOrder="1"/>
      <protection locked="0"/>
    </xf>
    <xf numFmtId="0" fontId="76" fillId="59" borderId="151" applyNumberFormat="0" applyAlignment="0" applyProtection="0"/>
    <xf numFmtId="0" fontId="89" fillId="67" borderId="143" applyNumberFormat="0">
      <alignment horizontal="center" readingOrder="1"/>
      <protection locked="0"/>
    </xf>
    <xf numFmtId="0" fontId="73" fillId="46" borderId="149" applyNumberFormat="0" applyAlignment="0" applyProtection="0"/>
    <xf numFmtId="0" fontId="89" fillId="0" borderId="143" applyNumberFormat="0">
      <alignment readingOrder="1"/>
      <protection locked="0"/>
    </xf>
    <xf numFmtId="287" fontId="91" fillId="63" borderId="149">
      <alignment readingOrder="1"/>
      <protection locked="0"/>
    </xf>
    <xf numFmtId="0" fontId="92" fillId="63" borderId="143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68" fillId="59" borderId="134" applyNumberFormat="0" applyAlignment="0" applyProtection="0"/>
    <xf numFmtId="0" fontId="90" fillId="0" borderId="134" applyNumberFormat="0">
      <alignment readingOrder="1"/>
      <protection locked="0"/>
    </xf>
    <xf numFmtId="0" fontId="68" fillId="59" borderId="134" applyNumberFormat="0" applyAlignment="0" applyProtection="0"/>
    <xf numFmtId="0" fontId="78" fillId="0" borderId="137" applyNumberFormat="0" applyFill="0" applyAlignment="0" applyProtection="0"/>
    <xf numFmtId="0" fontId="92" fillId="63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0" fontId="73" fillId="46" borderId="134" applyNumberFormat="0" applyAlignment="0" applyProtection="0"/>
    <xf numFmtId="0" fontId="76" fillId="59" borderId="136" applyNumberFormat="0" applyAlignment="0" applyProtection="0"/>
    <xf numFmtId="4" fontId="89" fillId="71" borderId="134">
      <alignment readingOrder="1"/>
      <protection locked="0"/>
    </xf>
    <xf numFmtId="259" fontId="4" fillId="63" borderId="139" applyFont="0" applyFill="0" applyBorder="0" applyProtection="0">
      <alignment horizontal="center"/>
    </xf>
    <xf numFmtId="4" fontId="89" fillId="67" borderId="134">
      <alignment readingOrder="1"/>
      <protection locked="0"/>
    </xf>
    <xf numFmtId="0" fontId="90" fillId="0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4" fillId="66" borderId="135" applyNumberFormat="0" applyFont="0" applyAlignment="0" applyProtection="0"/>
    <xf numFmtId="0" fontId="89" fillId="0" borderId="134" applyNumberFormat="0">
      <alignment readingOrder="1"/>
      <protection locked="0"/>
    </xf>
    <xf numFmtId="0" fontId="78" fillId="0" borderId="137" applyNumberFormat="0" applyFill="0" applyAlignment="0" applyProtection="0"/>
    <xf numFmtId="0" fontId="4" fillId="66" borderId="135" applyNumberFormat="0" applyFont="0" applyAlignment="0" applyProtection="0"/>
    <xf numFmtId="287" fontId="89" fillId="63" borderId="134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0" fontId="90" fillId="0" borderId="134" applyNumberFormat="0">
      <alignment readingOrder="1"/>
      <protection locked="0"/>
    </xf>
    <xf numFmtId="4" fontId="89" fillId="71" borderId="134">
      <alignment horizontal="center" readingOrder="1"/>
      <protection locked="0"/>
    </xf>
    <xf numFmtId="0" fontId="92" fillId="63" borderId="134" applyNumberFormat="0">
      <alignment readingOrder="1"/>
      <protection locked="0"/>
    </xf>
    <xf numFmtId="0" fontId="68" fillId="59" borderId="134" applyNumberFormat="0" applyAlignment="0" applyProtection="0"/>
    <xf numFmtId="0" fontId="73" fillId="46" borderId="134" applyNumberFormat="0" applyAlignment="0" applyProtection="0"/>
    <xf numFmtId="4" fontId="89" fillId="71" borderId="134">
      <alignment horizontal="center" readingOrder="1"/>
      <protection locked="0"/>
    </xf>
    <xf numFmtId="4" fontId="89" fillId="71" borderId="134">
      <alignment readingOrder="1"/>
      <protection locked="0"/>
    </xf>
    <xf numFmtId="206" fontId="38" fillId="0" borderId="138" applyFont="0" applyFill="0" applyBorder="0" applyProtection="0">
      <alignment horizontal="right"/>
    </xf>
    <xf numFmtId="4" fontId="89" fillId="71" borderId="134">
      <alignment readingOrder="1"/>
      <protection locked="0"/>
    </xf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0" fontId="76" fillId="59" borderId="136" applyNumberFormat="0" applyAlignment="0" applyProtection="0"/>
    <xf numFmtId="0" fontId="68" fillId="59" borderId="134" applyNumberFormat="0" applyAlignment="0" applyProtection="0"/>
    <xf numFmtId="0" fontId="4" fillId="66" borderId="135" applyNumberFormat="0" applyFont="0" applyAlignment="0" applyProtection="0"/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8" fillId="0" borderId="137" applyNumberFormat="0" applyFill="0" applyAlignment="0" applyProtection="0"/>
    <xf numFmtId="0" fontId="68" fillId="59" borderId="134" applyNumberFormat="0" applyAlignment="0" applyProtection="0"/>
    <xf numFmtId="287" fontId="91" fillId="63" borderId="134">
      <alignment readingOrder="1"/>
      <protection locked="0"/>
    </xf>
    <xf numFmtId="0" fontId="73" fillId="46" borderId="134" applyNumberFormat="0" applyAlignment="0" applyProtection="0"/>
    <xf numFmtId="0" fontId="68" fillId="59" borderId="134" applyNumberFormat="0" applyAlignment="0" applyProtection="0"/>
    <xf numFmtId="0" fontId="76" fillId="59" borderId="136" applyNumberFormat="0" applyAlignment="0" applyProtection="0"/>
    <xf numFmtId="206" fontId="38" fillId="0" borderId="138" applyFont="0" applyFill="0" applyBorder="0" applyProtection="0">
      <alignment horizontal="right"/>
    </xf>
    <xf numFmtId="0" fontId="78" fillId="0" borderId="137" applyNumberFormat="0" applyFill="0" applyAlignment="0" applyProtection="0"/>
    <xf numFmtId="0" fontId="88" fillId="0" borderId="125" applyNumberFormat="0" applyFont="0">
      <alignment readingOrder="1"/>
      <protection locked="0"/>
    </xf>
    <xf numFmtId="206" fontId="38" fillId="0" borderId="138" applyFont="0" applyFill="0" applyBorder="0" applyProtection="0">
      <alignment horizontal="right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0" fontId="89" fillId="0" borderId="134" applyNumberFormat="0">
      <alignment readingOrder="1"/>
      <protection locked="0"/>
    </xf>
    <xf numFmtId="287" fontId="91" fillId="63" borderId="134">
      <alignment readingOrder="1"/>
      <protection locked="0"/>
    </xf>
    <xf numFmtId="0" fontId="4" fillId="66" borderId="135" applyNumberFormat="0" applyFont="0" applyAlignment="0" applyProtection="0"/>
    <xf numFmtId="0" fontId="88" fillId="0" borderId="125" applyNumberFormat="0" applyFont="0">
      <alignment readingOrder="1"/>
      <protection locked="0"/>
    </xf>
    <xf numFmtId="0" fontId="73" fillId="46" borderId="134" applyNumberFormat="0" applyAlignment="0" applyProtection="0"/>
    <xf numFmtId="0" fontId="78" fillId="0" borderId="137" applyNumberFormat="0" applyFill="0" applyAlignment="0" applyProtection="0"/>
    <xf numFmtId="0" fontId="76" fillId="59" borderId="136" applyNumberFormat="0" applyAlignment="0" applyProtection="0"/>
    <xf numFmtId="241" fontId="64" fillId="40" borderId="132" applyFont="0" applyFill="0" applyBorder="0" applyProtection="0">
      <alignment horizontal="right"/>
    </xf>
    <xf numFmtId="0" fontId="89" fillId="70" borderId="149" applyNumberFormat="0">
      <alignment readingOrder="1"/>
      <protection locked="0"/>
    </xf>
    <xf numFmtId="287" fontId="89" fillId="63" borderId="149">
      <alignment readingOrder="1"/>
      <protection locked="0"/>
    </xf>
    <xf numFmtId="0" fontId="88" fillId="0" borderId="147" applyNumberFormat="0" applyFont="0">
      <alignment readingOrder="1"/>
      <protection locked="0"/>
    </xf>
    <xf numFmtId="4" fontId="89" fillId="71" borderId="149">
      <alignment readingOrder="1"/>
      <protection locked="0"/>
    </xf>
    <xf numFmtId="4" fontId="89" fillId="67" borderId="149">
      <alignment readingOrder="1"/>
      <protection locked="0"/>
    </xf>
    <xf numFmtId="0" fontId="92" fillId="63" borderId="143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76" fillId="59" borderId="136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4" fontId="89" fillId="67" borderId="134">
      <alignment readingOrder="1"/>
      <protection locked="0"/>
    </xf>
    <xf numFmtId="0" fontId="78" fillId="0" borderId="137" applyNumberFormat="0" applyFill="0" applyAlignment="0" applyProtection="0"/>
    <xf numFmtId="0" fontId="73" fillId="46" borderId="134" applyNumberFormat="0" applyAlignment="0" applyProtection="0"/>
    <xf numFmtId="287" fontId="89" fillId="63" borderId="134">
      <alignment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92" fillId="63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4" fontId="89" fillId="71" borderId="134">
      <alignment readingOrder="1"/>
      <protection locked="0"/>
    </xf>
    <xf numFmtId="287" fontId="89" fillId="63" borderId="134">
      <alignment readingOrder="1"/>
      <protection locked="0"/>
    </xf>
    <xf numFmtId="0" fontId="68" fillId="59" borderId="134" applyNumberFormat="0" applyAlignment="0" applyProtection="0"/>
    <xf numFmtId="0" fontId="90" fillId="0" borderId="134" applyNumberFormat="0">
      <alignment readingOrder="1"/>
      <protection locked="0"/>
    </xf>
    <xf numFmtId="206" fontId="38" fillId="0" borderId="138" applyFont="0" applyFill="0" applyBorder="0" applyProtection="0">
      <alignment horizontal="right"/>
    </xf>
    <xf numFmtId="287" fontId="91" fillId="63" borderId="134">
      <alignment readingOrder="1"/>
      <protection locked="0"/>
    </xf>
    <xf numFmtId="4" fontId="89" fillId="71" borderId="134">
      <alignment horizontal="center" readingOrder="1"/>
      <protection locked="0"/>
    </xf>
    <xf numFmtId="206" fontId="38" fillId="0" borderId="138" applyFont="0" applyFill="0" applyBorder="0" applyProtection="0">
      <alignment horizontal="right"/>
    </xf>
    <xf numFmtId="0" fontId="78" fillId="0" borderId="137" applyNumberFormat="0" applyFill="0" applyAlignment="0" applyProtection="0"/>
    <xf numFmtId="206" fontId="38" fillId="0" borderId="138" applyFont="0" applyFill="0" applyBorder="0" applyProtection="0">
      <alignment horizontal="right"/>
    </xf>
    <xf numFmtId="206" fontId="38" fillId="0" borderId="138" applyFont="0" applyFill="0" applyBorder="0" applyProtection="0">
      <alignment horizontal="right"/>
    </xf>
    <xf numFmtId="0" fontId="92" fillId="63" borderId="134" applyNumberFormat="0">
      <alignment readingOrder="1"/>
      <protection locked="0"/>
    </xf>
    <xf numFmtId="4" fontId="89" fillId="71" borderId="134">
      <alignment horizontal="center" readingOrder="1"/>
      <protection locked="0"/>
    </xf>
    <xf numFmtId="0" fontId="73" fillId="46" borderId="134" applyNumberFormat="0" applyAlignment="0" applyProtection="0"/>
    <xf numFmtId="0" fontId="68" fillId="59" borderId="134" applyNumberFormat="0" applyAlignment="0" applyProtection="0"/>
    <xf numFmtId="0" fontId="89" fillId="0" borderId="134" applyNumberFormat="0">
      <alignment readingOrder="1"/>
      <protection locked="0"/>
    </xf>
    <xf numFmtId="0" fontId="68" fillId="59" borderId="134" applyNumberFormat="0" applyAlignment="0" applyProtection="0"/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0" fontId="92" fillId="63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88" fillId="0" borderId="125" applyNumberFormat="0" applyFont="0">
      <alignment readingOrder="1"/>
      <protection locked="0"/>
    </xf>
    <xf numFmtId="4" fontId="89" fillId="67" borderId="134">
      <alignment readingOrder="1"/>
      <protection locked="0"/>
    </xf>
    <xf numFmtId="0" fontId="68" fillId="59" borderId="134" applyNumberFormat="0" applyAlignment="0" applyProtection="0"/>
    <xf numFmtId="0" fontId="92" fillId="63" borderId="134" applyNumberFormat="0">
      <alignment readingOrder="1"/>
      <protection locked="0"/>
    </xf>
    <xf numFmtId="0" fontId="73" fillId="46" borderId="134" applyNumberFormat="0" applyAlignment="0" applyProtection="0"/>
    <xf numFmtId="4" fontId="89" fillId="67" borderId="134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0" fontId="90" fillId="0" borderId="149" applyNumberFormat="0">
      <alignment readingOrder="1"/>
      <protection locked="0"/>
    </xf>
    <xf numFmtId="4" fontId="89" fillId="71" borderId="149">
      <alignment readingOrder="1"/>
      <protection locked="0"/>
    </xf>
    <xf numFmtId="206" fontId="38" fillId="0" borderId="142" applyFont="0" applyFill="0" applyBorder="0" applyProtection="0">
      <alignment horizontal="right"/>
    </xf>
    <xf numFmtId="4" fontId="89" fillId="67" borderId="149">
      <alignment readingOrder="1"/>
      <protection locked="0"/>
    </xf>
    <xf numFmtId="0" fontId="73" fillId="46" borderId="149" applyNumberFormat="0" applyAlignment="0" applyProtection="0"/>
    <xf numFmtId="4" fontId="89" fillId="71" borderId="149">
      <alignment readingOrder="1"/>
      <protection locked="0"/>
    </xf>
    <xf numFmtId="0" fontId="76" fillId="59" borderId="145" applyNumberFormat="0" applyAlignment="0" applyProtection="0"/>
    <xf numFmtId="0" fontId="4" fillId="66" borderId="150" applyNumberFormat="0" applyFont="0" applyAlignment="0" applyProtection="0"/>
    <xf numFmtId="0" fontId="76" fillId="59" borderId="151" applyNumberFormat="0" applyAlignment="0" applyProtection="0"/>
    <xf numFmtId="0" fontId="68" fillId="59" borderId="149" applyNumberFormat="0" applyAlignment="0" applyProtection="0"/>
    <xf numFmtId="4" fontId="89" fillId="71" borderId="143">
      <alignment horizontal="center" readingOrder="1"/>
      <protection locked="0"/>
    </xf>
    <xf numFmtId="0" fontId="68" fillId="59" borderId="149" applyNumberFormat="0" applyAlignment="0" applyProtection="0"/>
    <xf numFmtId="0" fontId="92" fillId="63" borderId="149" applyNumberFormat="0">
      <alignment readingOrder="1"/>
      <protection locked="0"/>
    </xf>
    <xf numFmtId="4" fontId="89" fillId="67" borderId="143">
      <alignment readingOrder="1"/>
      <protection locked="0"/>
    </xf>
    <xf numFmtId="241" fontId="64" fillId="40" borderId="132" applyFont="0" applyFill="0" applyBorder="0" applyProtection="0">
      <alignment horizontal="right"/>
    </xf>
    <xf numFmtId="4" fontId="89" fillId="71" borderId="143">
      <alignment horizontal="center" readingOrder="1"/>
      <protection locked="0"/>
    </xf>
    <xf numFmtId="4" fontId="89" fillId="71" borderId="134">
      <alignment readingOrder="1"/>
      <protection locked="0"/>
    </xf>
    <xf numFmtId="0" fontId="88" fillId="0" borderId="125" applyNumberFormat="0" applyFont="0">
      <alignment readingOrder="1"/>
      <protection locked="0"/>
    </xf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4" fontId="89" fillId="71" borderId="134">
      <alignment horizontal="center" readingOrder="1"/>
      <protection locked="0"/>
    </xf>
    <xf numFmtId="4" fontId="89" fillId="67" borderId="134">
      <alignment readingOrder="1"/>
      <protection locked="0"/>
    </xf>
    <xf numFmtId="0" fontId="88" fillId="0" borderId="147" applyNumberFormat="0" applyFont="0">
      <alignment readingOrder="1"/>
      <protection locked="0"/>
    </xf>
    <xf numFmtId="0" fontId="68" fillId="59" borderId="149" applyNumberFormat="0" applyAlignment="0" applyProtection="0"/>
    <xf numFmtId="287" fontId="89" fillId="63" borderId="149">
      <alignment readingOrder="1"/>
      <protection locked="0"/>
    </xf>
    <xf numFmtId="4" fontId="89" fillId="67" borderId="149">
      <alignment readingOrder="1"/>
      <protection locked="0"/>
    </xf>
    <xf numFmtId="0" fontId="92" fillId="63" borderId="149" applyNumberFormat="0">
      <alignment readingOrder="1"/>
      <protection locked="0"/>
    </xf>
    <xf numFmtId="0" fontId="73" fillId="46" borderId="149" applyNumberFormat="0" applyAlignment="0" applyProtection="0"/>
    <xf numFmtId="4" fontId="89" fillId="71" borderId="134">
      <alignment readingOrder="1"/>
      <protection locked="0"/>
    </xf>
    <xf numFmtId="0" fontId="89" fillId="0" borderId="134" applyNumberFormat="0">
      <alignment readingOrder="1"/>
      <protection locked="0"/>
    </xf>
    <xf numFmtId="4" fontId="89" fillId="71" borderId="134">
      <alignment readingOrder="1"/>
      <protection locked="0"/>
    </xf>
    <xf numFmtId="206" fontId="38" fillId="0" borderId="138" applyFont="0" applyFill="0" applyBorder="0" applyProtection="0">
      <alignment horizontal="right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0" fontId="89" fillId="0" borderId="134" applyNumberFormat="0">
      <alignment readingOrder="1"/>
      <protection locked="0"/>
    </xf>
    <xf numFmtId="0" fontId="78" fillId="0" borderId="146" applyNumberFormat="0" applyFill="0" applyAlignment="0" applyProtection="0"/>
    <xf numFmtId="4" fontId="89" fillId="71" borderId="143">
      <alignment readingOrder="1"/>
      <protection locked="0"/>
    </xf>
    <xf numFmtId="0" fontId="4" fillId="66" borderId="144" applyNumberFormat="0" applyFont="0" applyAlignment="0" applyProtection="0"/>
    <xf numFmtId="0" fontId="78" fillId="0" borderId="152" applyNumberFormat="0" applyFill="0" applyAlignment="0" applyProtection="0"/>
    <xf numFmtId="4" fontId="89" fillId="71" borderId="143">
      <alignment readingOrder="1"/>
      <protection locked="0"/>
    </xf>
    <xf numFmtId="0" fontId="68" fillId="59" borderId="149" applyNumberFormat="0" applyAlignment="0" applyProtection="0"/>
    <xf numFmtId="4" fontId="89" fillId="67" borderId="143">
      <alignment readingOrder="1"/>
      <protection locked="0"/>
    </xf>
    <xf numFmtId="0" fontId="89" fillId="70" borderId="149" applyNumberFormat="0">
      <alignment readingOrder="1"/>
      <protection locked="0"/>
    </xf>
    <xf numFmtId="0" fontId="78" fillId="0" borderId="152" applyNumberFormat="0" applyFill="0" applyAlignment="0" applyProtection="0"/>
    <xf numFmtId="0" fontId="76" fillId="59" borderId="151" applyNumberFormat="0" applyAlignment="0" applyProtection="0"/>
    <xf numFmtId="0" fontId="4" fillId="66" borderId="144" applyNumberFormat="0" applyFont="0" applyAlignment="0" applyProtection="0"/>
    <xf numFmtId="0" fontId="4" fillId="66" borderId="150" applyNumberFormat="0" applyFont="0" applyAlignment="0" applyProtection="0"/>
    <xf numFmtId="0" fontId="68" fillId="59" borderId="143" applyNumberFormat="0" applyAlignment="0" applyProtection="0"/>
    <xf numFmtId="0" fontId="68" fillId="59" borderId="149" applyNumberFormat="0" applyAlignment="0" applyProtection="0"/>
    <xf numFmtId="0" fontId="76" fillId="59" borderId="151" applyNumberFormat="0" applyAlignment="0" applyProtection="0"/>
    <xf numFmtId="4" fontId="89" fillId="71" borderId="143">
      <alignment readingOrder="1"/>
      <protection locked="0"/>
    </xf>
    <xf numFmtId="4" fontId="89" fillId="71" borderId="149">
      <alignment readingOrder="1"/>
      <protection locked="0"/>
    </xf>
    <xf numFmtId="0" fontId="92" fillId="63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78" fillId="0" borderId="146" applyNumberFormat="0" applyFill="0" applyAlignment="0" applyProtection="0"/>
    <xf numFmtId="0" fontId="89" fillId="0" borderId="149" applyNumberFormat="0">
      <alignment readingOrder="1"/>
      <protection locked="0"/>
    </xf>
    <xf numFmtId="4" fontId="89" fillId="67" borderId="134">
      <alignment readingOrder="1"/>
      <protection locked="0"/>
    </xf>
    <xf numFmtId="0" fontId="89" fillId="70" borderId="134" applyNumberFormat="0">
      <alignment readingOrder="1"/>
      <protection locked="0"/>
    </xf>
    <xf numFmtId="287" fontId="89" fillId="63" borderId="134">
      <alignment readingOrder="1"/>
      <protection locked="0"/>
    </xf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0" fontId="73" fillId="46" borderId="134" applyNumberFormat="0" applyAlignment="0" applyProtection="0"/>
    <xf numFmtId="0" fontId="90" fillId="0" borderId="134" applyNumberFormat="0">
      <alignment readingOrder="1"/>
      <protection locked="0"/>
    </xf>
    <xf numFmtId="0" fontId="4" fillId="66" borderId="135" applyNumberFormat="0" applyFont="0" applyAlignment="0" applyProtection="0"/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4" fontId="89" fillId="67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78" fillId="0" borderId="137" applyNumberFormat="0" applyFill="0" applyAlignment="0" applyProtection="0"/>
    <xf numFmtId="0" fontId="76" fillId="59" borderId="136" applyNumberFormat="0" applyAlignment="0" applyProtection="0"/>
    <xf numFmtId="4" fontId="89" fillId="71" borderId="134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76" fillId="59" borderId="136" applyNumberFormat="0" applyAlignment="0" applyProtection="0"/>
    <xf numFmtId="0" fontId="89" fillId="67" borderId="134" applyNumberFormat="0">
      <alignment horizontal="center" readingOrder="1"/>
      <protection locked="0"/>
    </xf>
    <xf numFmtId="0" fontId="92" fillId="63" borderId="134" applyNumberFormat="0">
      <alignment readingOrder="1"/>
      <protection locked="0"/>
    </xf>
    <xf numFmtId="287" fontId="91" fillId="63" borderId="134">
      <alignment readingOrder="1"/>
      <protection locked="0"/>
    </xf>
    <xf numFmtId="287" fontId="91" fillId="63" borderId="134">
      <alignment readingOrder="1"/>
      <protection locked="0"/>
    </xf>
    <xf numFmtId="0" fontId="78" fillId="0" borderId="137" applyNumberFormat="0" applyFill="0" applyAlignment="0" applyProtection="0"/>
    <xf numFmtId="4" fontId="89" fillId="71" borderId="134">
      <alignment readingOrder="1"/>
      <protection locked="0"/>
    </xf>
    <xf numFmtId="0" fontId="73" fillId="46" borderId="134" applyNumberFormat="0" applyAlignment="0" applyProtection="0"/>
    <xf numFmtId="4" fontId="89" fillId="71" borderId="134">
      <alignment horizontal="center" readingOrder="1"/>
      <protection locked="0"/>
    </xf>
    <xf numFmtId="0" fontId="89" fillId="70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0" fontId="92" fillId="63" borderId="134" applyNumberFormat="0">
      <alignment readingOrder="1"/>
      <protection locked="0"/>
    </xf>
    <xf numFmtId="0" fontId="76" fillId="59" borderId="136" applyNumberFormat="0" applyAlignment="0" applyProtection="0"/>
    <xf numFmtId="0" fontId="4" fillId="66" borderId="135" applyNumberFormat="0" applyFon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92" fillId="63" borderId="134" applyNumberFormat="0">
      <alignment readingOrder="1"/>
      <protection locked="0"/>
    </xf>
    <xf numFmtId="254" fontId="4" fillId="0" borderId="139" applyFont="0" applyFill="0" applyBorder="0" applyProtection="0">
      <alignment horizontal="center"/>
    </xf>
    <xf numFmtId="0" fontId="89" fillId="67" borderId="134" applyNumberFormat="0">
      <alignment horizontal="center" readingOrder="1"/>
      <protection locked="0"/>
    </xf>
    <xf numFmtId="0" fontId="78" fillId="0" borderId="137" applyNumberFormat="0" applyFill="0" applyAlignment="0" applyProtection="0"/>
    <xf numFmtId="0" fontId="89" fillId="70" borderId="134" applyNumberFormat="0">
      <alignment readingOrder="1"/>
      <protection locked="0"/>
    </xf>
    <xf numFmtId="0" fontId="73" fillId="46" borderId="134" applyNumberFormat="0" applyAlignment="0" applyProtection="0"/>
    <xf numFmtId="0" fontId="92" fillId="63" borderId="134" applyNumberFormat="0">
      <alignment readingOrder="1"/>
      <protection locked="0"/>
    </xf>
    <xf numFmtId="4" fontId="89" fillId="71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76" fillId="59" borderId="136" applyNumberFormat="0" applyAlignment="0" applyProtection="0"/>
    <xf numFmtId="0" fontId="89" fillId="67" borderId="134" applyNumberFormat="0">
      <alignment horizontal="center" readingOrder="1"/>
      <protection locked="0"/>
    </xf>
    <xf numFmtId="0" fontId="68" fillId="59" borderId="134" applyNumberFormat="0" applyAlignment="0" applyProtection="0"/>
    <xf numFmtId="206" fontId="38" fillId="0" borderId="138" applyFont="0" applyFill="0" applyBorder="0" applyProtection="0">
      <alignment horizontal="right"/>
    </xf>
    <xf numFmtId="4" fontId="89" fillId="67" borderId="134">
      <alignment readingOrder="1"/>
      <protection locked="0"/>
    </xf>
    <xf numFmtId="0" fontId="73" fillId="46" borderId="134" applyNumberFormat="0" applyAlignment="0" applyProtection="0"/>
    <xf numFmtId="0" fontId="92" fillId="63" borderId="134" applyNumberFormat="0">
      <alignment readingOrder="1"/>
      <protection locked="0"/>
    </xf>
    <xf numFmtId="0" fontId="90" fillId="0" borderId="134" applyNumberFormat="0">
      <alignment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89" fillId="70" borderId="134" applyNumberFormat="0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3" fillId="46" borderId="134" applyNumberForma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78" fillId="0" borderId="137" applyNumberFormat="0" applyFill="0" applyAlignment="0" applyProtection="0"/>
    <xf numFmtId="0" fontId="73" fillId="46" borderId="134" applyNumberFormat="0" applyAlignment="0" applyProtection="0"/>
    <xf numFmtId="287" fontId="91" fillId="63" borderId="134">
      <alignment readingOrder="1"/>
      <protection locked="0"/>
    </xf>
    <xf numFmtId="4" fontId="89" fillId="71" borderId="134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4" fillId="66" borderId="135" applyNumberFormat="0" applyFont="0" applyAlignment="0" applyProtection="0"/>
    <xf numFmtId="0" fontId="76" fillId="59" borderId="136" applyNumberFormat="0" applyAlignment="0" applyProtection="0"/>
    <xf numFmtId="4" fontId="89" fillId="71" borderId="134">
      <alignment readingOrder="1"/>
      <protection locked="0"/>
    </xf>
    <xf numFmtId="0" fontId="89" fillId="67" borderId="134" applyNumberFormat="0">
      <alignment horizontal="center" readingOrder="1"/>
      <protection locked="0"/>
    </xf>
    <xf numFmtId="287" fontId="89" fillId="63" borderId="134">
      <alignment readingOrder="1"/>
      <protection locked="0"/>
    </xf>
    <xf numFmtId="287" fontId="91" fillId="63" borderId="134">
      <alignment readingOrder="1"/>
      <protection locked="0"/>
    </xf>
    <xf numFmtId="0" fontId="89" fillId="70" borderId="134" applyNumberFormat="0">
      <alignment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4" fontId="89" fillId="71" borderId="134">
      <alignment horizontal="center" readingOrder="1"/>
      <protection locked="0"/>
    </xf>
    <xf numFmtId="0" fontId="89" fillId="67" borderId="134" applyNumberFormat="0">
      <alignment horizontal="center" readingOrder="1"/>
      <protection locked="0"/>
    </xf>
    <xf numFmtId="4" fontId="89" fillId="67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0" fontId="73" fillId="46" borderId="134" applyNumberFormat="0" applyAlignment="0" applyProtection="0"/>
    <xf numFmtId="0" fontId="4" fillId="66" borderId="135" applyNumberFormat="0" applyFont="0" applyAlignment="0" applyProtection="0"/>
    <xf numFmtId="0" fontId="76" fillId="59" borderId="136" applyNumberFormat="0" applyAlignment="0" applyProtection="0"/>
    <xf numFmtId="0" fontId="78" fillId="0" borderId="137" applyNumberFormat="0" applyFill="0" applyAlignment="0" applyProtection="0"/>
    <xf numFmtId="0" fontId="73" fillId="46" borderId="134" applyNumberFormat="0" applyAlignment="0" applyProtection="0"/>
    <xf numFmtId="287" fontId="89" fillId="63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89" fillId="67" borderId="134" applyNumberFormat="0">
      <alignment horizontal="center" readingOrder="1"/>
      <protection locked="0"/>
    </xf>
    <xf numFmtId="0" fontId="89" fillId="0" borderId="134" applyNumberFormat="0">
      <alignment readingOrder="1"/>
      <protection locked="0"/>
    </xf>
    <xf numFmtId="287" fontId="89" fillId="63" borderId="134">
      <alignment readingOrder="1"/>
      <protection locked="0"/>
    </xf>
    <xf numFmtId="4" fontId="89" fillId="71" borderId="134">
      <alignment readingOrder="1"/>
      <protection locked="0"/>
    </xf>
    <xf numFmtId="0" fontId="68" fillId="59" borderId="134" applyNumberFormat="0" applyAlignment="0" applyProtection="0"/>
    <xf numFmtId="4" fontId="89" fillId="67" borderId="134">
      <alignment readingOrder="1"/>
      <protection locked="0"/>
    </xf>
    <xf numFmtId="0" fontId="90" fillId="0" borderId="134" applyNumberFormat="0">
      <alignment readingOrder="1"/>
      <protection locked="0"/>
    </xf>
    <xf numFmtId="0" fontId="78" fillId="0" borderId="137" applyNumberFormat="0" applyFill="0" applyAlignment="0" applyProtection="0"/>
    <xf numFmtId="4" fontId="89" fillId="67" borderId="134">
      <alignment readingOrder="1"/>
      <protection locked="0"/>
    </xf>
    <xf numFmtId="0" fontId="92" fillId="63" borderId="134" applyNumberFormat="0">
      <alignment readingOrder="1"/>
      <protection locked="0"/>
    </xf>
    <xf numFmtId="0" fontId="90" fillId="0" borderId="143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78" fillId="0" borderId="152" applyNumberFormat="0" applyFill="0" applyAlignment="0" applyProtection="0"/>
    <xf numFmtId="0" fontId="89" fillId="67" borderId="143" applyNumberFormat="0">
      <alignment horizontal="center" readingOrder="1"/>
      <protection locked="0"/>
    </xf>
    <xf numFmtId="0" fontId="78" fillId="0" borderId="152" applyNumberFormat="0" applyFill="0" applyAlignment="0" applyProtection="0"/>
    <xf numFmtId="0" fontId="76" fillId="59" borderId="151" applyNumberFormat="0" applyAlignment="0" applyProtection="0"/>
    <xf numFmtId="0" fontId="78" fillId="0" borderId="146" applyNumberFormat="0" applyFill="0" applyAlignment="0" applyProtection="0"/>
    <xf numFmtId="287" fontId="89" fillId="63" borderId="143">
      <alignment readingOrder="1"/>
      <protection locked="0"/>
    </xf>
    <xf numFmtId="0" fontId="4" fillId="66" borderId="150" applyNumberFormat="0" applyFont="0" applyAlignment="0" applyProtection="0"/>
    <xf numFmtId="0" fontId="89" fillId="0" borderId="149" applyNumberFormat="0">
      <alignment readingOrder="1"/>
      <protection locked="0"/>
    </xf>
    <xf numFmtId="0" fontId="89" fillId="0" borderId="143" applyNumberFormat="0">
      <alignment readingOrder="1"/>
      <protection locked="0"/>
    </xf>
    <xf numFmtId="0" fontId="89" fillId="67" borderId="149" applyNumberFormat="0">
      <alignment horizontal="center" readingOrder="1"/>
      <protection locked="0"/>
    </xf>
    <xf numFmtId="4" fontId="89" fillId="71" borderId="149">
      <alignment readingOrder="1"/>
      <protection locked="0"/>
    </xf>
    <xf numFmtId="0" fontId="89" fillId="67" borderId="149" applyNumberFormat="0">
      <alignment horizontal="center" readingOrder="1"/>
      <protection locked="0"/>
    </xf>
    <xf numFmtId="0" fontId="78" fillId="0" borderId="146" applyNumberFormat="0" applyFill="0" applyAlignment="0" applyProtection="0"/>
    <xf numFmtId="0" fontId="4" fillId="66" borderId="150" applyNumberFormat="0" applyFont="0" applyAlignment="0" applyProtection="0"/>
    <xf numFmtId="0" fontId="4" fillId="66" borderId="144" applyNumberFormat="0" applyFont="0" applyAlignment="0" applyProtection="0"/>
    <xf numFmtId="0" fontId="76" fillId="59" borderId="151" applyNumberFormat="0" applyAlignment="0" applyProtection="0"/>
    <xf numFmtId="0" fontId="78" fillId="0" borderId="152" applyNumberFormat="0" applyFill="0" applyAlignment="0" applyProtection="0"/>
    <xf numFmtId="0" fontId="78" fillId="0" borderId="146" applyNumberFormat="0" applyFill="0" applyAlignment="0" applyProtection="0"/>
    <xf numFmtId="287" fontId="89" fillId="63" borderId="149">
      <alignment readingOrder="1"/>
      <protection locked="0"/>
    </xf>
    <xf numFmtId="0" fontId="89" fillId="70" borderId="149" applyNumberFormat="0">
      <alignment readingOrder="1"/>
      <protection locked="0"/>
    </xf>
    <xf numFmtId="4" fontId="89" fillId="67" borderId="149">
      <alignment readingOrder="1"/>
      <protection locked="0"/>
    </xf>
    <xf numFmtId="0" fontId="73" fillId="46" borderId="149" applyNumberFormat="0" applyAlignment="0" applyProtection="0"/>
    <xf numFmtId="4" fontId="89" fillId="71" borderId="143">
      <alignment readingOrder="1"/>
      <protection locked="0"/>
    </xf>
    <xf numFmtId="4" fontId="89" fillId="71" borderId="149">
      <alignment readingOrder="1"/>
      <protection locked="0"/>
    </xf>
    <xf numFmtId="0" fontId="89" fillId="70" borderId="143" applyNumberFormat="0">
      <alignment readingOrder="1"/>
      <protection locked="0"/>
    </xf>
    <xf numFmtId="0" fontId="89" fillId="0" borderId="149" applyNumberFormat="0">
      <alignment readingOrder="1"/>
      <protection locked="0"/>
    </xf>
    <xf numFmtId="287" fontId="89" fillId="63" borderId="149">
      <alignment readingOrder="1"/>
      <protection locked="0"/>
    </xf>
    <xf numFmtId="0" fontId="90" fillId="0" borderId="149" applyNumberFormat="0">
      <alignment readingOrder="1"/>
      <protection locked="0"/>
    </xf>
    <xf numFmtId="0" fontId="68" fillId="59" borderId="149" applyNumberFormat="0" applyAlignment="0" applyProtection="0"/>
    <xf numFmtId="0" fontId="78" fillId="0" borderId="152" applyNumberFormat="0" applyFill="0" applyAlignment="0" applyProtection="0"/>
    <xf numFmtId="0" fontId="78" fillId="0" borderId="146" applyNumberFormat="0" applyFill="0" applyAlignment="0" applyProtection="0"/>
    <xf numFmtId="0" fontId="68" fillId="59" borderId="149" applyNumberFormat="0" applyAlignment="0" applyProtection="0"/>
    <xf numFmtId="0" fontId="92" fillId="63" borderId="143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68" fillId="59" borderId="149" applyNumberFormat="0" applyAlignment="0" applyProtection="0"/>
    <xf numFmtId="4" fontId="89" fillId="71" borderId="149">
      <alignment horizontal="center" readingOrder="1"/>
      <protection locked="0"/>
    </xf>
    <xf numFmtId="287" fontId="91" fillId="63" borderId="143">
      <alignment readingOrder="1"/>
      <protection locked="0"/>
    </xf>
    <xf numFmtId="0" fontId="76" fillId="59" borderId="151" applyNumberFormat="0" applyAlignment="0" applyProtection="0"/>
    <xf numFmtId="4" fontId="89" fillId="71" borderId="143">
      <alignment readingOrder="1"/>
      <protection locked="0"/>
    </xf>
    <xf numFmtId="0" fontId="89" fillId="67" borderId="149" applyNumberFormat="0">
      <alignment horizontal="center" readingOrder="1"/>
      <protection locked="0"/>
    </xf>
    <xf numFmtId="0" fontId="68" fillId="59" borderId="143" applyNumberFormat="0" applyAlignment="0" applyProtection="0"/>
    <xf numFmtId="0" fontId="89" fillId="67" borderId="143" applyNumberFormat="0">
      <alignment horizontal="center" readingOrder="1"/>
      <protection locked="0"/>
    </xf>
    <xf numFmtId="4" fontId="89" fillId="71" borderId="149">
      <alignment readingOrder="1"/>
      <protection locked="0"/>
    </xf>
    <xf numFmtId="0" fontId="4" fillId="66" borderId="150" applyNumberFormat="0" applyFont="0" applyAlignment="0" applyProtection="0"/>
    <xf numFmtId="0" fontId="68" fillId="59" borderId="149" applyNumberFormat="0" applyAlignment="0" applyProtection="0"/>
    <xf numFmtId="0" fontId="90" fillId="0" borderId="149" applyNumberFormat="0">
      <alignment readingOrder="1"/>
      <protection locked="0"/>
    </xf>
    <xf numFmtId="259" fontId="4" fillId="63" borderId="140" applyFont="0" applyFill="0" applyBorder="0" applyProtection="0">
      <alignment horizontal="center"/>
    </xf>
    <xf numFmtId="0" fontId="76" fillId="59" borderId="145" applyNumberFormat="0" applyAlignment="0" applyProtection="0"/>
    <xf numFmtId="287" fontId="91" fillId="63" borderId="143">
      <alignment readingOrder="1"/>
      <protection locked="0"/>
    </xf>
    <xf numFmtId="0" fontId="88" fillId="0" borderId="147" applyNumberFormat="0" applyFont="0">
      <alignment readingOrder="1"/>
      <protection locked="0"/>
    </xf>
    <xf numFmtId="0" fontId="88" fillId="0" borderId="147" applyNumberFormat="0" applyFont="0">
      <alignment readingOrder="1"/>
      <protection locked="0"/>
    </xf>
    <xf numFmtId="4" fontId="89" fillId="71" borderId="149">
      <alignment readingOrder="1"/>
      <protection locked="0"/>
    </xf>
    <xf numFmtId="4" fontId="89" fillId="71" borderId="149">
      <alignment horizontal="center" readingOrder="1"/>
      <protection locked="0"/>
    </xf>
    <xf numFmtId="4" fontId="89" fillId="71" borderId="143">
      <alignment readingOrder="1"/>
      <protection locked="0"/>
    </xf>
    <xf numFmtId="4" fontId="89" fillId="67" borderId="143">
      <alignment readingOrder="1"/>
      <protection locked="0"/>
    </xf>
    <xf numFmtId="4" fontId="89" fillId="71" borderId="149">
      <alignment horizontal="center" readingOrder="1"/>
      <protection locked="0"/>
    </xf>
    <xf numFmtId="0" fontId="76" fillId="59" borderId="145" applyNumberFormat="0" applyAlignment="0" applyProtection="0"/>
    <xf numFmtId="0" fontId="92" fillId="63" borderId="149" applyNumberFormat="0">
      <alignment readingOrder="1"/>
      <protection locked="0"/>
    </xf>
    <xf numFmtId="0" fontId="76" fillId="59" borderId="151" applyNumberFormat="0" applyAlignment="0" applyProtection="0"/>
    <xf numFmtId="0" fontId="4" fillId="66" borderId="150" applyNumberFormat="0" applyFont="0" applyAlignment="0" applyProtection="0"/>
    <xf numFmtId="287" fontId="91" fillId="63" borderId="149">
      <alignment readingOrder="1"/>
      <protection locked="0"/>
    </xf>
    <xf numFmtId="0" fontId="89" fillId="0" borderId="149" applyNumberFormat="0">
      <alignment readingOrder="1"/>
      <protection locked="0"/>
    </xf>
    <xf numFmtId="0" fontId="73" fillId="46" borderId="143" applyNumberFormat="0" applyAlignment="0" applyProtection="0"/>
    <xf numFmtId="0" fontId="90" fillId="0" borderId="149" applyNumberFormat="0">
      <alignment readingOrder="1"/>
      <protection locked="0"/>
    </xf>
    <xf numFmtId="4" fontId="89" fillId="71" borderId="149">
      <alignment readingOrder="1"/>
      <protection locked="0"/>
    </xf>
    <xf numFmtId="0" fontId="89" fillId="70" borderId="149" applyNumberFormat="0">
      <alignment readingOrder="1"/>
      <protection locked="0"/>
    </xf>
    <xf numFmtId="0" fontId="73" fillId="46" borderId="149" applyNumberFormat="0" applyAlignment="0" applyProtection="0"/>
    <xf numFmtId="4" fontId="89" fillId="67" borderId="143">
      <alignment readingOrder="1"/>
      <protection locked="0"/>
    </xf>
    <xf numFmtId="206" fontId="38" fillId="0" borderId="148" applyFont="0" applyFill="0" applyBorder="0" applyProtection="0">
      <alignment horizontal="right"/>
    </xf>
    <xf numFmtId="4" fontId="89" fillId="71" borderId="143">
      <alignment horizontal="center" readingOrder="1"/>
      <protection locked="0"/>
    </xf>
    <xf numFmtId="0" fontId="4" fillId="66" borderId="144" applyNumberFormat="0" applyFont="0" applyAlignment="0" applyProtection="0"/>
    <xf numFmtId="0" fontId="89" fillId="0" borderId="149" applyNumberFormat="0">
      <alignment readingOrder="1"/>
      <protection locked="0"/>
    </xf>
    <xf numFmtId="0" fontId="73" fillId="46" borderId="143" applyNumberFormat="0" applyAlignment="0" applyProtection="0"/>
    <xf numFmtId="0" fontId="68" fillId="59" borderId="149" applyNumberFormat="0" applyAlignment="0" applyProtection="0"/>
    <xf numFmtId="287" fontId="91" fillId="63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90" fillId="0" borderId="149" applyNumberFormat="0">
      <alignment readingOrder="1"/>
      <protection locked="0"/>
    </xf>
    <xf numFmtId="4" fontId="89" fillId="67" borderId="149">
      <alignment readingOrder="1"/>
      <protection locked="0"/>
    </xf>
    <xf numFmtId="0" fontId="76" fillId="59" borderId="145" applyNumberFormat="0" applyAlignment="0" applyProtection="0"/>
    <xf numFmtId="4" fontId="89" fillId="67" borderId="149">
      <alignment readingOrder="1"/>
      <protection locked="0"/>
    </xf>
    <xf numFmtId="0" fontId="76" fillId="59" borderId="145" applyNumberFormat="0" applyAlignment="0" applyProtection="0"/>
    <xf numFmtId="0" fontId="8" fillId="68" borderId="156" applyNumberFormat="0" applyProtection="0">
      <alignment horizontal="center" wrapText="1"/>
    </xf>
    <xf numFmtId="0" fontId="78" fillId="0" borderId="152" applyNumberFormat="0" applyFill="0" applyAlignment="0" applyProtection="0"/>
    <xf numFmtId="0" fontId="89" fillId="70" borderId="143" applyNumberFormat="0">
      <alignment readingOrder="1"/>
      <protection locked="0"/>
    </xf>
    <xf numFmtId="0" fontId="78" fillId="0" borderId="152" applyNumberFormat="0" applyFill="0" applyAlignment="0" applyProtection="0"/>
    <xf numFmtId="0" fontId="89" fillId="0" borderId="149" applyNumberFormat="0">
      <alignment readingOrder="1"/>
      <protection locked="0"/>
    </xf>
    <xf numFmtId="0" fontId="88" fillId="0" borderId="147" applyNumberFormat="0" applyFont="0">
      <alignment readingOrder="1"/>
      <protection locked="0"/>
    </xf>
    <xf numFmtId="0" fontId="73" fillId="46" borderId="149" applyNumberFormat="0" applyAlignment="0" applyProtection="0"/>
    <xf numFmtId="0" fontId="92" fillId="63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73" fillId="46" borderId="149" applyNumberFormat="0" applyAlignment="0" applyProtection="0"/>
    <xf numFmtId="0" fontId="92" fillId="63" borderId="143" applyNumberFormat="0">
      <alignment readingOrder="1"/>
      <protection locked="0"/>
    </xf>
    <xf numFmtId="0" fontId="68" fillId="59" borderId="149" applyNumberFormat="0" applyAlignment="0" applyProtection="0"/>
    <xf numFmtId="287" fontId="89" fillId="63" borderId="143">
      <alignment readingOrder="1"/>
      <protection locked="0"/>
    </xf>
    <xf numFmtId="0" fontId="89" fillId="0" borderId="143" applyNumberFormat="0">
      <alignment readingOrder="1"/>
      <protection locked="0"/>
    </xf>
    <xf numFmtId="0" fontId="89" fillId="0" borderId="143" applyNumberFormat="0">
      <alignment readingOrder="1"/>
      <protection locked="0"/>
    </xf>
    <xf numFmtId="4" fontId="89" fillId="71" borderId="143">
      <alignment horizontal="center" readingOrder="1"/>
      <protection locked="0"/>
    </xf>
    <xf numFmtId="287" fontId="89" fillId="63" borderId="149">
      <alignment readingOrder="1"/>
      <protection locked="0"/>
    </xf>
    <xf numFmtId="0" fontId="4" fillId="66" borderId="144" applyNumberFormat="0" applyFont="0" applyAlignment="0" applyProtection="0"/>
    <xf numFmtId="4" fontId="89" fillId="67" borderId="143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68" fillId="59" borderId="149" applyNumberFormat="0" applyAlignment="0" applyProtection="0"/>
    <xf numFmtId="0" fontId="76" fillId="59" borderId="151" applyNumberFormat="0" applyAlignment="0" applyProtection="0"/>
    <xf numFmtId="0" fontId="89" fillId="70" borderId="149" applyNumberFormat="0">
      <alignment readingOrder="1"/>
      <protection locked="0"/>
    </xf>
    <xf numFmtId="287" fontId="91" fillId="63" borderId="143">
      <alignment readingOrder="1"/>
      <protection locked="0"/>
    </xf>
    <xf numFmtId="0" fontId="89" fillId="0" borderId="149" applyNumberFormat="0">
      <alignment readingOrder="1"/>
      <protection locked="0"/>
    </xf>
    <xf numFmtId="4" fontId="89" fillId="67" borderId="149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92" fillId="63" borderId="149" applyNumberFormat="0">
      <alignment readingOrder="1"/>
      <protection locked="0"/>
    </xf>
    <xf numFmtId="254" fontId="4" fillId="0" borderId="140" applyFont="0" applyFill="0" applyBorder="0" applyProtection="0">
      <alignment horizontal="center"/>
    </xf>
    <xf numFmtId="0" fontId="89" fillId="70" borderId="149" applyNumberFormat="0">
      <alignment readingOrder="1"/>
      <protection locked="0"/>
    </xf>
    <xf numFmtId="0" fontId="76" fillId="59" borderId="145" applyNumberFormat="0" applyAlignment="0" applyProtection="0"/>
    <xf numFmtId="0" fontId="78" fillId="0" borderId="152" applyNumberFormat="0" applyFill="0" applyAlignment="0" applyProtection="0"/>
    <xf numFmtId="0" fontId="68" fillId="59" borderId="143" applyNumberFormat="0" applyAlignment="0" applyProtection="0"/>
    <xf numFmtId="0" fontId="89" fillId="0" borderId="149" applyNumberFormat="0">
      <alignment readingOrder="1"/>
      <protection locked="0"/>
    </xf>
    <xf numFmtId="0" fontId="73" fillId="46" borderId="143" applyNumberFormat="0" applyAlignment="0" applyProtection="0"/>
    <xf numFmtId="0" fontId="92" fillId="63" borderId="143" applyNumberFormat="0">
      <alignment readingOrder="1"/>
      <protection locked="0"/>
    </xf>
    <xf numFmtId="0" fontId="88" fillId="0" borderId="147" applyNumberFormat="0" applyFont="0">
      <alignment readingOrder="1"/>
      <protection locked="0"/>
    </xf>
    <xf numFmtId="0" fontId="92" fillId="63" borderId="143" applyNumberFormat="0">
      <alignment readingOrder="1"/>
      <protection locked="0"/>
    </xf>
    <xf numFmtId="4" fontId="89" fillId="71" borderId="149">
      <alignment readingOrder="1"/>
      <protection locked="0"/>
    </xf>
    <xf numFmtId="0" fontId="90" fillId="0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4" fillId="66" borderId="150" applyNumberFormat="0" applyFont="0" applyAlignment="0" applyProtection="0"/>
    <xf numFmtId="0" fontId="68" fillId="59" borderId="149" applyNumberFormat="0" applyAlignment="0" applyProtection="0"/>
    <xf numFmtId="0" fontId="89" fillId="70" borderId="143" applyNumberFormat="0">
      <alignment readingOrder="1"/>
      <protection locked="0"/>
    </xf>
    <xf numFmtId="4" fontId="89" fillId="67" borderId="149">
      <alignment readingOrder="1"/>
      <protection locked="0"/>
    </xf>
    <xf numFmtId="0" fontId="89" fillId="70" borderId="143" applyNumberFormat="0">
      <alignment readingOrder="1"/>
      <protection locked="0"/>
    </xf>
    <xf numFmtId="0" fontId="8" fillId="68" borderId="157" applyNumberFormat="0" applyAlignment="0" applyProtection="0">
      <alignment wrapText="1"/>
    </xf>
    <xf numFmtId="4" fontId="89" fillId="71" borderId="149">
      <alignment readingOrder="1"/>
      <protection locked="0"/>
    </xf>
    <xf numFmtId="287" fontId="91" fillId="63" borderId="149">
      <alignment readingOrder="1"/>
      <protection locked="0"/>
    </xf>
    <xf numFmtId="0" fontId="92" fillId="63" borderId="149" applyNumberFormat="0">
      <alignment readingOrder="1"/>
      <protection locked="0"/>
    </xf>
    <xf numFmtId="4" fontId="89" fillId="71" borderId="149">
      <alignment readingOrder="1"/>
      <protection locked="0"/>
    </xf>
    <xf numFmtId="0" fontId="78" fillId="0" borderId="146" applyNumberFormat="0" applyFill="0" applyAlignment="0" applyProtection="0"/>
    <xf numFmtId="0" fontId="78" fillId="0" borderId="146" applyNumberFormat="0" applyFill="0" applyAlignment="0" applyProtection="0"/>
    <xf numFmtId="0" fontId="4" fillId="66" borderId="144" applyNumberFormat="0" applyFont="0" applyAlignment="0" applyProtection="0"/>
    <xf numFmtId="206" fontId="38" fillId="0" borderId="148" applyFont="0" applyFill="0" applyBorder="0" applyProtection="0">
      <alignment horizontal="right"/>
    </xf>
    <xf numFmtId="0" fontId="92" fillId="63" borderId="149" applyNumberFormat="0">
      <alignment readingOrder="1"/>
      <protection locked="0"/>
    </xf>
    <xf numFmtId="0" fontId="4" fillId="66" borderId="150" applyNumberFormat="0" applyFont="0" applyAlignment="0" applyProtection="0"/>
    <xf numFmtId="287" fontId="89" fillId="63" borderId="149">
      <alignment readingOrder="1"/>
      <protection locked="0"/>
    </xf>
    <xf numFmtId="287" fontId="89" fillId="63" borderId="143">
      <alignment readingOrder="1"/>
      <protection locked="0"/>
    </xf>
    <xf numFmtId="0" fontId="92" fillId="63" borderId="149" applyNumberFormat="0">
      <alignment readingOrder="1"/>
      <protection locked="0"/>
    </xf>
    <xf numFmtId="0" fontId="92" fillId="63" borderId="149" applyNumberFormat="0">
      <alignment readingOrder="1"/>
      <protection locked="0"/>
    </xf>
    <xf numFmtId="0" fontId="73" fillId="46" borderId="143" applyNumberFormat="0" applyAlignment="0" applyProtection="0"/>
    <xf numFmtId="206" fontId="38" fillId="0" borderId="148" applyFont="0" applyFill="0" applyBorder="0" applyProtection="0">
      <alignment horizontal="right"/>
    </xf>
    <xf numFmtId="0" fontId="68" fillId="59" borderId="149" applyNumberFormat="0" applyAlignment="0" applyProtection="0"/>
    <xf numFmtId="259" fontId="4" fillId="63" borderId="140" applyFont="0" applyFill="0" applyBorder="0" applyProtection="0">
      <alignment horizontal="center"/>
    </xf>
    <xf numFmtId="0" fontId="92" fillId="63" borderId="143" applyNumberFormat="0">
      <alignment readingOrder="1"/>
      <protection locked="0"/>
    </xf>
    <xf numFmtId="4" fontId="89" fillId="67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287" fontId="91" fillId="63" borderId="149">
      <alignment readingOrder="1"/>
      <protection locked="0"/>
    </xf>
    <xf numFmtId="206" fontId="38" fillId="0" borderId="148" applyFont="0" applyFill="0" applyBorder="0" applyProtection="0">
      <alignment horizontal="right"/>
    </xf>
    <xf numFmtId="4" fontId="89" fillId="71" borderId="149">
      <alignment horizontal="center" readingOrder="1"/>
      <protection locked="0"/>
    </xf>
    <xf numFmtId="0" fontId="89" fillId="0" borderId="149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287" fontId="91" fillId="63" borderId="149">
      <alignment readingOrder="1"/>
      <protection locked="0"/>
    </xf>
    <xf numFmtId="0" fontId="4" fillId="66" borderId="150" applyNumberFormat="0" applyFont="0" applyAlignment="0" applyProtection="0"/>
    <xf numFmtId="287" fontId="89" fillId="63" borderId="143">
      <alignment readingOrder="1"/>
      <protection locked="0"/>
    </xf>
    <xf numFmtId="0" fontId="68" fillId="59" borderId="149" applyNumberFormat="0" applyAlignment="0" applyProtection="0"/>
    <xf numFmtId="0" fontId="90" fillId="0" borderId="149" applyNumberFormat="0">
      <alignment readingOrder="1"/>
      <protection locked="0"/>
    </xf>
    <xf numFmtId="43" fontId="4" fillId="0" borderId="0" applyFont="0" applyFill="0" applyBorder="0" applyAlignment="0" applyProtection="0"/>
    <xf numFmtId="0" fontId="78" fillId="0" borderId="152" applyNumberFormat="0" applyFill="0" applyAlignment="0" applyProtection="0"/>
    <xf numFmtId="287" fontId="89" fillId="63" borderId="149">
      <alignment readingOrder="1"/>
      <protection locked="0"/>
    </xf>
    <xf numFmtId="0" fontId="68" fillId="59" borderId="143" applyNumberFormat="0" applyAlignment="0" applyProtection="0"/>
    <xf numFmtId="0" fontId="68" fillId="59" borderId="149" applyNumberFormat="0" applyAlignment="0" applyProtection="0"/>
    <xf numFmtId="0" fontId="76" fillId="59" borderId="145" applyNumberFormat="0" applyAlignment="0" applyProtection="0"/>
    <xf numFmtId="206" fontId="38" fillId="0" borderId="148" applyFont="0" applyFill="0" applyBorder="0" applyProtection="0">
      <alignment horizontal="right"/>
    </xf>
    <xf numFmtId="0" fontId="4" fillId="66" borderId="144" applyNumberFormat="0" applyFont="0" applyAlignment="0" applyProtection="0"/>
    <xf numFmtId="0" fontId="4" fillId="66" borderId="150" applyNumberFormat="0" applyFont="0" applyAlignment="0" applyProtection="0"/>
    <xf numFmtId="0" fontId="68" fillId="59" borderId="149" applyNumberFormat="0" applyAlignment="0" applyProtection="0"/>
    <xf numFmtId="0" fontId="89" fillId="67" borderId="149" applyNumberFormat="0">
      <alignment horizontal="center" readingOrder="1"/>
      <protection locked="0"/>
    </xf>
    <xf numFmtId="0" fontId="76" fillId="59" borderId="145" applyNumberFormat="0" applyAlignment="0" applyProtection="0"/>
    <xf numFmtId="0" fontId="78" fillId="0" borderId="152" applyNumberFormat="0" applyFill="0" applyAlignment="0" applyProtection="0"/>
    <xf numFmtId="0" fontId="90" fillId="0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4" fontId="89" fillId="67" borderId="143">
      <alignment readingOrder="1"/>
      <protection locked="0"/>
    </xf>
    <xf numFmtId="4" fontId="89" fillId="67" borderId="149">
      <alignment readingOrder="1"/>
      <protection locked="0"/>
    </xf>
    <xf numFmtId="4" fontId="89" fillId="67" borderId="149">
      <alignment readingOrder="1"/>
      <protection locked="0"/>
    </xf>
    <xf numFmtId="0" fontId="73" fillId="46" borderId="149" applyNumberFormat="0" applyAlignment="0" applyProtection="0"/>
    <xf numFmtId="4" fontId="89" fillId="71" borderId="149">
      <alignment readingOrder="1"/>
      <protection locked="0"/>
    </xf>
    <xf numFmtId="0" fontId="90" fillId="0" borderId="149" applyNumberFormat="0">
      <alignment readingOrder="1"/>
      <protection locked="0"/>
    </xf>
    <xf numFmtId="0" fontId="89" fillId="70" borderId="143" applyNumberFormat="0">
      <alignment readingOrder="1"/>
      <protection locked="0"/>
    </xf>
    <xf numFmtId="0" fontId="73" fillId="46" borderId="143" applyNumberFormat="0" applyAlignment="0" applyProtection="0"/>
    <xf numFmtId="4" fontId="89" fillId="67" borderId="143">
      <alignment readingOrder="1"/>
      <protection locked="0"/>
    </xf>
    <xf numFmtId="287" fontId="91" fillId="63" borderId="149">
      <alignment readingOrder="1"/>
      <protection locked="0"/>
    </xf>
    <xf numFmtId="0" fontId="73" fillId="46" borderId="149" applyNumberFormat="0" applyAlignment="0" applyProtection="0"/>
    <xf numFmtId="0" fontId="68" fillId="59" borderId="149" applyNumberFormat="0" applyAlignment="0" applyProtection="0"/>
    <xf numFmtId="287" fontId="91" fillId="63" borderId="143">
      <alignment readingOrder="1"/>
      <protection locked="0"/>
    </xf>
    <xf numFmtId="4" fontId="89" fillId="67" borderId="149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78" fillId="0" borderId="152" applyNumberFormat="0" applyFill="0" applyAlignment="0" applyProtection="0"/>
    <xf numFmtId="0" fontId="4" fillId="66" borderId="150" applyNumberFormat="0" applyFont="0" applyAlignment="0" applyProtection="0"/>
    <xf numFmtId="0" fontId="76" fillId="59" borderId="151" applyNumberFormat="0" applyAlignment="0" applyProtection="0"/>
    <xf numFmtId="0" fontId="4" fillId="66" borderId="144" applyNumberFormat="0" applyFont="0" applyAlignment="0" applyProtection="0"/>
    <xf numFmtId="0" fontId="89" fillId="67" borderId="149" applyNumberFormat="0">
      <alignment horizontal="center" readingOrder="1"/>
      <protection locked="0"/>
    </xf>
    <xf numFmtId="0" fontId="88" fillId="0" borderId="141" applyNumberFormat="0" applyFont="0">
      <alignment readingOrder="1"/>
      <protection locked="0"/>
    </xf>
    <xf numFmtId="287" fontId="91" fillId="63" borderId="149">
      <alignment readingOrder="1"/>
      <protection locked="0"/>
    </xf>
    <xf numFmtId="4" fontId="89" fillId="67" borderId="149">
      <alignment readingOrder="1"/>
      <protection locked="0"/>
    </xf>
    <xf numFmtId="4" fontId="89" fillId="67" borderId="149">
      <alignment readingOrder="1"/>
      <protection locked="0"/>
    </xf>
    <xf numFmtId="0" fontId="78" fillId="0" borderId="152" applyNumberFormat="0" applyFill="0" applyAlignment="0" applyProtection="0"/>
    <xf numFmtId="4" fontId="89" fillId="67" borderId="143">
      <alignment readingOrder="1"/>
      <protection locked="0"/>
    </xf>
    <xf numFmtId="0" fontId="73" fillId="46" borderId="149" applyNumberFormat="0" applyAlignment="0" applyProtection="0"/>
    <xf numFmtId="4" fontId="89" fillId="67" borderId="143">
      <alignment readingOrder="1"/>
      <protection locked="0"/>
    </xf>
    <xf numFmtId="0" fontId="76" fillId="59" borderId="145" applyNumberFormat="0" applyAlignment="0" applyProtection="0"/>
    <xf numFmtId="4" fontId="89" fillId="71" borderId="149">
      <alignment horizontal="center" readingOrder="1"/>
      <protection locked="0"/>
    </xf>
    <xf numFmtId="0" fontId="89" fillId="0" borderId="149" applyNumberFormat="0">
      <alignment readingOrder="1"/>
      <protection locked="0"/>
    </xf>
    <xf numFmtId="0" fontId="4" fillId="66" borderId="144" applyNumberFormat="0" applyFont="0" applyAlignment="0" applyProtection="0"/>
    <xf numFmtId="0" fontId="78" fillId="0" borderId="152" applyNumberFormat="0" applyFill="0" applyAlignment="0" applyProtection="0"/>
    <xf numFmtId="0" fontId="68" fillId="59" borderId="143" applyNumberFormat="0" applyAlignment="0" applyProtection="0"/>
    <xf numFmtId="0" fontId="90" fillId="0" borderId="143" applyNumberFormat="0">
      <alignment readingOrder="1"/>
      <protection locked="0"/>
    </xf>
    <xf numFmtId="0" fontId="68" fillId="59" borderId="143" applyNumberFormat="0" applyAlignment="0" applyProtection="0"/>
    <xf numFmtId="0" fontId="78" fillId="0" borderId="146" applyNumberFormat="0" applyFill="0" applyAlignment="0" applyProtection="0"/>
    <xf numFmtId="0" fontId="92" fillId="63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89" fillId="70" borderId="143" applyNumberFormat="0">
      <alignment readingOrder="1"/>
      <protection locked="0"/>
    </xf>
    <xf numFmtId="0" fontId="89" fillId="70" borderId="143" applyNumberFormat="0">
      <alignment readingOrder="1"/>
      <protection locked="0"/>
    </xf>
    <xf numFmtId="0" fontId="73" fillId="46" borderId="143" applyNumberFormat="0" applyAlignment="0" applyProtection="0"/>
    <xf numFmtId="0" fontId="90" fillId="0" borderId="143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73" fillId="46" borderId="143" applyNumberFormat="0" applyAlignment="0" applyProtection="0"/>
    <xf numFmtId="0" fontId="76" fillId="59" borderId="145" applyNumberFormat="0" applyAlignment="0" applyProtection="0"/>
    <xf numFmtId="4" fontId="89" fillId="71" borderId="143">
      <alignment readingOrder="1"/>
      <protection locked="0"/>
    </xf>
    <xf numFmtId="4" fontId="89" fillId="67" borderId="143">
      <alignment readingOrder="1"/>
      <protection locked="0"/>
    </xf>
    <xf numFmtId="0" fontId="90" fillId="0" borderId="143" applyNumberFormat="0">
      <alignment readingOrder="1"/>
      <protection locked="0"/>
    </xf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4" fillId="66" borderId="144" applyNumberFormat="0" applyFont="0" applyAlignment="0" applyProtection="0"/>
    <xf numFmtId="0" fontId="89" fillId="0" borderId="143" applyNumberFormat="0">
      <alignment readingOrder="1"/>
      <protection locked="0"/>
    </xf>
    <xf numFmtId="0" fontId="78" fillId="0" borderId="146" applyNumberFormat="0" applyFill="0" applyAlignment="0" applyProtection="0"/>
    <xf numFmtId="0" fontId="4" fillId="66" borderId="144" applyNumberFormat="0" applyFont="0" applyAlignment="0" applyProtection="0"/>
    <xf numFmtId="287" fontId="89" fillId="63" borderId="143">
      <alignment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0" fontId="90" fillId="0" borderId="143" applyNumberFormat="0">
      <alignment readingOrder="1"/>
      <protection locked="0"/>
    </xf>
    <xf numFmtId="4" fontId="89" fillId="71" borderId="143">
      <alignment horizontal="center" readingOrder="1"/>
      <protection locked="0"/>
    </xf>
    <xf numFmtId="0" fontId="92" fillId="63" borderId="143" applyNumberFormat="0">
      <alignment readingOrder="1"/>
      <protection locked="0"/>
    </xf>
    <xf numFmtId="0" fontId="68" fillId="59" borderId="143" applyNumberFormat="0" applyAlignment="0" applyProtection="0"/>
    <xf numFmtId="0" fontId="73" fillId="46" borderId="143" applyNumberFormat="0" applyAlignment="0" applyProtection="0"/>
    <xf numFmtId="4" fontId="89" fillId="71" borderId="143">
      <alignment horizontal="center" readingOrder="1"/>
      <protection locked="0"/>
    </xf>
    <xf numFmtId="4" fontId="89" fillId="71" borderId="143">
      <alignment readingOrder="1"/>
      <protection locked="0"/>
    </xf>
    <xf numFmtId="206" fontId="38" fillId="0" borderId="142" applyFont="0" applyFill="0" applyBorder="0" applyProtection="0">
      <alignment horizontal="right"/>
    </xf>
    <xf numFmtId="4" fontId="89" fillId="71" borderId="143">
      <alignment readingOrder="1"/>
      <protection locked="0"/>
    </xf>
    <xf numFmtId="4" fontId="89" fillId="67" borderId="143">
      <alignment readingOrder="1"/>
      <protection locked="0"/>
    </xf>
    <xf numFmtId="0" fontId="68" fillId="59" borderId="143" applyNumberFormat="0" applyAlignment="0" applyProtection="0"/>
    <xf numFmtId="0" fontId="76" fillId="59" borderId="145" applyNumberFormat="0" applyAlignment="0" applyProtection="0"/>
    <xf numFmtId="0" fontId="68" fillId="59" borderId="143" applyNumberFormat="0" applyAlignment="0" applyProtection="0"/>
    <xf numFmtId="0" fontId="4" fillId="66" borderId="144" applyNumberFormat="0" applyFont="0" applyAlignment="0" applyProtection="0"/>
    <xf numFmtId="4" fontId="89" fillId="71" borderId="143">
      <alignment readingOrder="1"/>
      <protection locked="0"/>
    </xf>
    <xf numFmtId="0" fontId="68" fillId="59" borderId="143" applyNumberFormat="0" applyAlignment="0" applyProtection="0"/>
    <xf numFmtId="0" fontId="78" fillId="0" borderId="146" applyNumberFormat="0" applyFill="0" applyAlignment="0" applyProtection="0"/>
    <xf numFmtId="0" fontId="68" fillId="59" borderId="143" applyNumberFormat="0" applyAlignment="0" applyProtection="0"/>
    <xf numFmtId="287" fontId="91" fillId="63" borderId="143">
      <alignment readingOrder="1"/>
      <protection locked="0"/>
    </xf>
    <xf numFmtId="0" fontId="73" fillId="46" borderId="143" applyNumberFormat="0" applyAlignment="0" applyProtection="0"/>
    <xf numFmtId="0" fontId="68" fillId="59" borderId="143" applyNumberFormat="0" applyAlignment="0" applyProtection="0"/>
    <xf numFmtId="0" fontId="76" fillId="59" borderId="145" applyNumberFormat="0" applyAlignment="0" applyProtection="0"/>
    <xf numFmtId="206" fontId="38" fillId="0" borderId="142" applyFont="0" applyFill="0" applyBorder="0" applyProtection="0">
      <alignment horizontal="right"/>
    </xf>
    <xf numFmtId="0" fontId="78" fillId="0" borderId="146" applyNumberFormat="0" applyFill="0" applyAlignment="0" applyProtection="0"/>
    <xf numFmtId="0" fontId="88" fillId="0" borderId="141" applyNumberFormat="0" applyFont="0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78" fillId="0" borderId="146" applyNumberFormat="0" applyFill="0" applyAlignment="0" applyProtection="0"/>
    <xf numFmtId="0" fontId="76" fillId="59" borderId="145" applyNumberFormat="0" applyAlignment="0" applyProtection="0"/>
    <xf numFmtId="0" fontId="89" fillId="0" borderId="143" applyNumberFormat="0">
      <alignment readingOrder="1"/>
      <protection locked="0"/>
    </xf>
    <xf numFmtId="287" fontId="91" fillId="63" borderId="143">
      <alignment readingOrder="1"/>
      <protection locked="0"/>
    </xf>
    <xf numFmtId="0" fontId="4" fillId="66" borderId="144" applyNumberFormat="0" applyFont="0" applyAlignment="0" applyProtection="0"/>
    <xf numFmtId="0" fontId="88" fillId="0" borderId="141" applyNumberFormat="0" applyFont="0">
      <alignment readingOrder="1"/>
      <protection locked="0"/>
    </xf>
    <xf numFmtId="0" fontId="73" fillId="46" borderId="143" applyNumberFormat="0" applyAlignment="0" applyProtection="0"/>
    <xf numFmtId="0" fontId="78" fillId="0" borderId="146" applyNumberFormat="0" applyFill="0" applyAlignment="0" applyProtection="0"/>
    <xf numFmtId="0" fontId="76" fillId="59" borderId="145" applyNumberFormat="0" applyAlignment="0" applyProtection="0"/>
    <xf numFmtId="0" fontId="92" fillId="63" borderId="143" applyNumberFormat="0">
      <alignment readingOrder="1"/>
      <protection locked="0"/>
    </xf>
    <xf numFmtId="0" fontId="89" fillId="0" borderId="143" applyNumberFormat="0">
      <alignment readingOrder="1"/>
      <protection locked="0"/>
    </xf>
    <xf numFmtId="287" fontId="89" fillId="63" borderId="143">
      <alignment readingOrder="1"/>
      <protection locked="0"/>
    </xf>
    <xf numFmtId="287" fontId="91" fillId="63" borderId="143">
      <alignment readingOrder="1"/>
      <protection locked="0"/>
    </xf>
    <xf numFmtId="0" fontId="76" fillId="59" borderId="145" applyNumberFormat="0" applyAlignment="0" applyProtection="0"/>
    <xf numFmtId="0" fontId="90" fillId="0" borderId="143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4" fontId="89" fillId="67" borderId="143">
      <alignment readingOrder="1"/>
      <protection locked="0"/>
    </xf>
    <xf numFmtId="0" fontId="78" fillId="0" borderId="146" applyNumberFormat="0" applyFill="0" applyAlignment="0" applyProtection="0"/>
    <xf numFmtId="0" fontId="73" fillId="46" borderId="143" applyNumberFormat="0" applyAlignment="0" applyProtection="0"/>
    <xf numFmtId="287" fontId="89" fillId="63" borderId="143">
      <alignment readingOrder="1"/>
      <protection locked="0"/>
    </xf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92" fillId="63" borderId="143" applyNumberFormat="0">
      <alignment readingOrder="1"/>
      <protection locked="0"/>
    </xf>
    <xf numFmtId="0" fontId="4" fillId="66" borderId="144" applyNumberFormat="0" applyFont="0" applyAlignment="0" applyProtection="0"/>
    <xf numFmtId="0" fontId="4" fillId="66" borderId="144" applyNumberFormat="0" applyFont="0" applyAlignment="0" applyProtection="0"/>
    <xf numFmtId="4" fontId="89" fillId="71" borderId="143">
      <alignment readingOrder="1"/>
      <protection locked="0"/>
    </xf>
    <xf numFmtId="287" fontId="89" fillId="63" borderId="143">
      <alignment readingOrder="1"/>
      <protection locked="0"/>
    </xf>
    <xf numFmtId="0" fontId="68" fillId="59" borderId="143" applyNumberFormat="0" applyAlignment="0" applyProtection="0"/>
    <xf numFmtId="0" fontId="90" fillId="0" borderId="143" applyNumberFormat="0">
      <alignment readingOrder="1"/>
      <protection locked="0"/>
    </xf>
    <xf numFmtId="206" fontId="38" fillId="0" borderId="142" applyFont="0" applyFill="0" applyBorder="0" applyProtection="0">
      <alignment horizontal="right"/>
    </xf>
    <xf numFmtId="287" fontId="91" fillId="63" borderId="143">
      <alignment readingOrder="1"/>
      <protection locked="0"/>
    </xf>
    <xf numFmtId="4" fontId="89" fillId="71" borderId="143">
      <alignment horizontal="center" readingOrder="1"/>
      <protection locked="0"/>
    </xf>
    <xf numFmtId="206" fontId="38" fillId="0" borderId="142" applyFont="0" applyFill="0" applyBorder="0" applyProtection="0">
      <alignment horizontal="right"/>
    </xf>
    <xf numFmtId="0" fontId="78" fillId="0" borderId="146" applyNumberFormat="0" applyFill="0" applyAlignment="0" applyProtection="0"/>
    <xf numFmtId="206" fontId="38" fillId="0" borderId="142" applyFont="0" applyFill="0" applyBorder="0" applyProtection="0">
      <alignment horizontal="right"/>
    </xf>
    <xf numFmtId="206" fontId="38" fillId="0" borderId="142" applyFont="0" applyFill="0" applyBorder="0" applyProtection="0">
      <alignment horizontal="right"/>
    </xf>
    <xf numFmtId="0" fontId="92" fillId="63" borderId="143" applyNumberFormat="0">
      <alignment readingOrder="1"/>
      <protection locked="0"/>
    </xf>
    <xf numFmtId="4" fontId="89" fillId="71" borderId="143">
      <alignment horizontal="center" readingOrder="1"/>
      <protection locked="0"/>
    </xf>
    <xf numFmtId="0" fontId="73" fillId="46" borderId="143" applyNumberFormat="0" applyAlignment="0" applyProtection="0"/>
    <xf numFmtId="0" fontId="68" fillId="59" borderId="143" applyNumberFormat="0" applyAlignment="0" applyProtection="0"/>
    <xf numFmtId="0" fontId="89" fillId="0" borderId="143" applyNumberFormat="0">
      <alignment readingOrder="1"/>
      <protection locked="0"/>
    </xf>
    <xf numFmtId="0" fontId="68" fillId="59" borderId="143" applyNumberFormat="0" applyAlignment="0" applyProtection="0"/>
    <xf numFmtId="0" fontId="78" fillId="0" borderId="146" applyNumberFormat="0" applyFill="0" applyAlignment="0" applyProtection="0"/>
    <xf numFmtId="4" fontId="89" fillId="67" borderId="143">
      <alignment readingOrder="1"/>
      <protection locked="0"/>
    </xf>
    <xf numFmtId="0" fontId="68" fillId="59" borderId="143" applyNumberFormat="0" applyAlignment="0" applyProtection="0"/>
    <xf numFmtId="0" fontId="92" fillId="63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88" fillId="0" borderId="141" applyNumberFormat="0" applyFont="0">
      <alignment readingOrder="1"/>
      <protection locked="0"/>
    </xf>
    <xf numFmtId="4" fontId="89" fillId="67" borderId="143">
      <alignment readingOrder="1"/>
      <protection locked="0"/>
    </xf>
    <xf numFmtId="0" fontId="68" fillId="59" borderId="143" applyNumberFormat="0" applyAlignment="0" applyProtection="0"/>
    <xf numFmtId="0" fontId="92" fillId="63" borderId="143" applyNumberFormat="0">
      <alignment readingOrder="1"/>
      <protection locked="0"/>
    </xf>
    <xf numFmtId="0" fontId="73" fillId="46" borderId="143" applyNumberFormat="0" applyAlignment="0" applyProtection="0"/>
    <xf numFmtId="4" fontId="89" fillId="67" borderId="143">
      <alignment readingOrder="1"/>
      <protection locked="0"/>
    </xf>
    <xf numFmtId="0" fontId="4" fillId="66" borderId="144" applyNumberFormat="0" applyFont="0" applyAlignment="0" applyProtection="0"/>
    <xf numFmtId="0" fontId="4" fillId="66" borderId="144" applyNumberFormat="0" applyFont="0" applyAlignment="0" applyProtection="0"/>
    <xf numFmtId="4" fontId="89" fillId="71" borderId="143">
      <alignment readingOrder="1"/>
      <protection locked="0"/>
    </xf>
    <xf numFmtId="0" fontId="88" fillId="0" borderId="141" applyNumberFormat="0" applyFont="0">
      <alignment readingOrder="1"/>
      <protection locked="0"/>
    </xf>
    <xf numFmtId="0" fontId="89" fillId="70" borderId="143" applyNumberFormat="0">
      <alignment readingOrder="1"/>
      <protection locked="0"/>
    </xf>
    <xf numFmtId="0" fontId="73" fillId="46" borderId="143" applyNumberFormat="0" applyAlignment="0" applyProtection="0"/>
    <xf numFmtId="4" fontId="89" fillId="71" borderId="143">
      <alignment horizontal="center"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0" fontId="89" fillId="0" borderId="143" applyNumberFormat="0">
      <alignment readingOrder="1"/>
      <protection locked="0"/>
    </xf>
    <xf numFmtId="4" fontId="89" fillId="71" borderId="143">
      <alignment readingOrder="1"/>
      <protection locked="0"/>
    </xf>
    <xf numFmtId="206" fontId="38" fillId="0" borderId="142" applyFont="0" applyFill="0" applyBorder="0" applyProtection="0">
      <alignment horizontal="right"/>
    </xf>
    <xf numFmtId="0" fontId="78" fillId="0" borderId="146" applyNumberFormat="0" applyFill="0" applyAlignment="0" applyProtection="0"/>
    <xf numFmtId="0" fontId="76" fillId="59" borderId="145" applyNumberFormat="0" applyAlignment="0" applyProtection="0"/>
    <xf numFmtId="0" fontId="89" fillId="0" borderId="143" applyNumberFormat="0">
      <alignment readingOrder="1"/>
      <protection locked="0"/>
    </xf>
    <xf numFmtId="241" fontId="64" fillId="40" borderId="132" applyFont="0" applyFill="0" applyBorder="0" applyProtection="0">
      <alignment horizontal="right"/>
    </xf>
    <xf numFmtId="4" fontId="89" fillId="67" borderId="143">
      <alignment readingOrder="1"/>
      <protection locked="0"/>
    </xf>
    <xf numFmtId="0" fontId="89" fillId="70" borderId="143" applyNumberFormat="0">
      <alignment readingOrder="1"/>
      <protection locked="0"/>
    </xf>
    <xf numFmtId="287" fontId="89" fillId="63" borderId="143">
      <alignment readingOrder="1"/>
      <protection locked="0"/>
    </xf>
    <xf numFmtId="0" fontId="4" fillId="66" borderId="144" applyNumberFormat="0" applyFont="0" applyAlignment="0" applyProtection="0"/>
    <xf numFmtId="0" fontId="4" fillId="66" borderId="144" applyNumberFormat="0" applyFont="0" applyAlignment="0" applyProtection="0"/>
    <xf numFmtId="0" fontId="73" fillId="46" borderId="143" applyNumberFormat="0" applyAlignment="0" applyProtection="0"/>
    <xf numFmtId="0" fontId="90" fillId="0" borderId="143" applyNumberFormat="0">
      <alignment readingOrder="1"/>
      <protection locked="0"/>
    </xf>
    <xf numFmtId="0" fontId="4" fillId="66" borderId="144" applyNumberFormat="0" applyFont="0" applyAlignment="0" applyProtection="0"/>
    <xf numFmtId="0" fontId="78" fillId="0" borderId="146" applyNumberFormat="0" applyFill="0" applyAlignment="0" applyProtection="0"/>
    <xf numFmtId="4" fontId="89" fillId="67" borderId="143">
      <alignment readingOrder="1"/>
      <protection locked="0"/>
    </xf>
    <xf numFmtId="4" fontId="89" fillId="67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78" fillId="0" borderId="146" applyNumberFormat="0" applyFill="0" applyAlignment="0" applyProtection="0"/>
    <xf numFmtId="0" fontId="76" fillId="59" borderId="145" applyNumberFormat="0" applyAlignment="0" applyProtection="0"/>
    <xf numFmtId="4" fontId="89" fillId="71" borderId="143">
      <alignment horizontal="center" readingOrder="1"/>
      <protection locked="0"/>
    </xf>
    <xf numFmtId="0" fontId="89" fillId="70" borderId="143" applyNumberFormat="0">
      <alignment readingOrder="1"/>
      <protection locked="0"/>
    </xf>
    <xf numFmtId="0" fontId="76" fillId="59" borderId="145" applyNumberFormat="0" applyAlignment="0" applyProtection="0"/>
    <xf numFmtId="0" fontId="89" fillId="67" borderId="143" applyNumberFormat="0">
      <alignment horizontal="center" readingOrder="1"/>
      <protection locked="0"/>
    </xf>
    <xf numFmtId="0" fontId="92" fillId="63" borderId="143" applyNumberFormat="0">
      <alignment readingOrder="1"/>
      <protection locked="0"/>
    </xf>
    <xf numFmtId="287" fontId="91" fillId="63" borderId="143">
      <alignment readingOrder="1"/>
      <protection locked="0"/>
    </xf>
    <xf numFmtId="287" fontId="91" fillId="63" borderId="143">
      <alignment readingOrder="1"/>
      <protection locked="0"/>
    </xf>
    <xf numFmtId="0" fontId="78" fillId="0" borderId="146" applyNumberFormat="0" applyFill="0" applyAlignment="0" applyProtection="0"/>
    <xf numFmtId="4" fontId="89" fillId="71" borderId="143">
      <alignment readingOrder="1"/>
      <protection locked="0"/>
    </xf>
    <xf numFmtId="0" fontId="73" fillId="46" borderId="143" applyNumberFormat="0" applyAlignment="0" applyProtection="0"/>
    <xf numFmtId="4" fontId="89" fillId="71" borderId="143">
      <alignment horizontal="center" readingOrder="1"/>
      <protection locked="0"/>
    </xf>
    <xf numFmtId="0" fontId="89" fillId="70" borderId="143" applyNumberFormat="0">
      <alignment readingOrder="1"/>
      <protection locked="0"/>
    </xf>
    <xf numFmtId="0" fontId="89" fillId="0" borderId="143" applyNumberFormat="0">
      <alignment readingOrder="1"/>
      <protection locked="0"/>
    </xf>
    <xf numFmtId="0" fontId="92" fillId="63" borderId="143" applyNumberFormat="0">
      <alignment readingOrder="1"/>
      <protection locked="0"/>
    </xf>
    <xf numFmtId="0" fontId="76" fillId="59" borderId="145" applyNumberFormat="0" applyAlignment="0" applyProtection="0"/>
    <xf numFmtId="0" fontId="4" fillId="66" borderId="144" applyNumberFormat="0" applyFont="0" applyAlignment="0" applyProtection="0"/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92" fillId="63" borderId="143" applyNumberFormat="0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78" fillId="0" borderId="146" applyNumberFormat="0" applyFill="0" applyAlignment="0" applyProtection="0"/>
    <xf numFmtId="0" fontId="89" fillId="70" borderId="143" applyNumberFormat="0">
      <alignment readingOrder="1"/>
      <protection locked="0"/>
    </xf>
    <xf numFmtId="0" fontId="73" fillId="46" borderId="143" applyNumberFormat="0" applyAlignment="0" applyProtection="0"/>
    <xf numFmtId="0" fontId="92" fillId="63" borderId="143" applyNumberFormat="0">
      <alignment readingOrder="1"/>
      <protection locked="0"/>
    </xf>
    <xf numFmtId="4" fontId="89" fillId="71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76" fillId="59" borderId="145" applyNumberFormat="0" applyAlignment="0" applyProtection="0"/>
    <xf numFmtId="0" fontId="89" fillId="67" borderId="143" applyNumberFormat="0">
      <alignment horizontal="center" readingOrder="1"/>
      <protection locked="0"/>
    </xf>
    <xf numFmtId="0" fontId="68" fillId="59" borderId="143" applyNumberFormat="0" applyAlignment="0" applyProtection="0"/>
    <xf numFmtId="206" fontId="38" fillId="0" borderId="142" applyFont="0" applyFill="0" applyBorder="0" applyProtection="0">
      <alignment horizontal="right"/>
    </xf>
    <xf numFmtId="4" fontId="89" fillId="67" borderId="143">
      <alignment readingOrder="1"/>
      <protection locked="0"/>
    </xf>
    <xf numFmtId="0" fontId="73" fillId="46" borderId="143" applyNumberFormat="0" applyAlignment="0" applyProtection="0"/>
    <xf numFmtId="0" fontId="92" fillId="63" borderId="143" applyNumberFormat="0">
      <alignment readingOrder="1"/>
      <protection locked="0"/>
    </xf>
    <xf numFmtId="0" fontId="90" fillId="0" borderId="143" applyNumberFormat="0">
      <alignment readingOrder="1"/>
      <protection locked="0"/>
    </xf>
    <xf numFmtId="0" fontId="89" fillId="0" borderId="143" applyNumberFormat="0">
      <alignment readingOrder="1"/>
      <protection locked="0"/>
    </xf>
    <xf numFmtId="287" fontId="89" fillId="63" borderId="143">
      <alignment readingOrder="1"/>
      <protection locked="0"/>
    </xf>
    <xf numFmtId="287" fontId="91" fillId="63" borderId="143">
      <alignment readingOrder="1"/>
      <protection locked="0"/>
    </xf>
    <xf numFmtId="0" fontId="89" fillId="70" borderId="143" applyNumberFormat="0">
      <alignment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4" fontId="89" fillId="71" borderId="143">
      <alignment horizontal="center" readingOrder="1"/>
      <protection locked="0"/>
    </xf>
    <xf numFmtId="0" fontId="89" fillId="67" borderId="143" applyNumberFormat="0">
      <alignment horizontal="center"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0" fontId="68" fillId="59" borderId="143" applyNumberFormat="0" applyAlignment="0" applyProtection="0"/>
    <xf numFmtId="0" fontId="73" fillId="46" borderId="143" applyNumberFormat="0" applyAlignment="0" applyProtection="0"/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78" fillId="0" borderId="146" applyNumberFormat="0" applyFill="0" applyAlignment="0" applyProtection="0"/>
    <xf numFmtId="0" fontId="73" fillId="46" borderId="143" applyNumberFormat="0" applyAlignment="0" applyProtection="0"/>
    <xf numFmtId="287" fontId="91" fillId="63" borderId="143">
      <alignment readingOrder="1"/>
      <protection locked="0"/>
    </xf>
    <xf numFmtId="4" fontId="89" fillId="71" borderId="143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4" fillId="66" borderId="144" applyNumberFormat="0" applyFont="0" applyAlignment="0" applyProtection="0"/>
    <xf numFmtId="0" fontId="76" fillId="59" borderId="145" applyNumberFormat="0" applyAlignment="0" applyProtection="0"/>
    <xf numFmtId="4" fontId="89" fillId="71" borderId="143">
      <alignment readingOrder="1"/>
      <protection locked="0"/>
    </xf>
    <xf numFmtId="0" fontId="89" fillId="67" borderId="143" applyNumberFormat="0">
      <alignment horizontal="center" readingOrder="1"/>
      <protection locked="0"/>
    </xf>
    <xf numFmtId="287" fontId="89" fillId="63" borderId="143">
      <alignment readingOrder="1"/>
      <protection locked="0"/>
    </xf>
    <xf numFmtId="287" fontId="91" fillId="63" borderId="143">
      <alignment readingOrder="1"/>
      <protection locked="0"/>
    </xf>
    <xf numFmtId="0" fontId="89" fillId="70" borderId="143" applyNumberFormat="0">
      <alignment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4" fontId="89" fillId="71" borderId="143">
      <alignment horizontal="center" readingOrder="1"/>
      <protection locked="0"/>
    </xf>
    <xf numFmtId="0" fontId="89" fillId="67" borderId="143" applyNumberFormat="0">
      <alignment horizontal="center" readingOrder="1"/>
      <protection locked="0"/>
    </xf>
    <xf numFmtId="4" fontId="89" fillId="67" borderId="143">
      <alignment readingOrder="1"/>
      <protection locked="0"/>
    </xf>
    <xf numFmtId="4" fontId="89" fillId="71" borderId="143">
      <alignment readingOrder="1"/>
      <protection locked="0"/>
    </xf>
    <xf numFmtId="0" fontId="68" fillId="59" borderId="143" applyNumberFormat="0" applyAlignment="0" applyProtection="0"/>
    <xf numFmtId="0" fontId="73" fillId="46" borderId="143" applyNumberFormat="0" applyAlignment="0" applyProtection="0"/>
    <xf numFmtId="0" fontId="4" fillId="66" borderId="144" applyNumberFormat="0" applyFont="0" applyAlignment="0" applyProtection="0"/>
    <xf numFmtId="0" fontId="76" fillId="59" borderId="145" applyNumberFormat="0" applyAlignment="0" applyProtection="0"/>
    <xf numFmtId="0" fontId="78" fillId="0" borderId="146" applyNumberFormat="0" applyFill="0" applyAlignment="0" applyProtection="0"/>
    <xf numFmtId="0" fontId="73" fillId="46" borderId="143" applyNumberFormat="0" applyAlignment="0" applyProtection="0"/>
    <xf numFmtId="287" fontId="89" fillId="63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89" fillId="67" borderId="143" applyNumberFormat="0">
      <alignment horizontal="center" readingOrder="1"/>
      <protection locked="0"/>
    </xf>
    <xf numFmtId="0" fontId="89" fillId="0" borderId="143" applyNumberFormat="0">
      <alignment readingOrder="1"/>
      <protection locked="0"/>
    </xf>
    <xf numFmtId="287" fontId="89" fillId="63" borderId="143">
      <alignment readingOrder="1"/>
      <protection locked="0"/>
    </xf>
    <xf numFmtId="4" fontId="89" fillId="71" borderId="143">
      <alignment readingOrder="1"/>
      <protection locked="0"/>
    </xf>
    <xf numFmtId="0" fontId="68" fillId="59" borderId="143" applyNumberFormat="0" applyAlignment="0" applyProtection="0"/>
    <xf numFmtId="4" fontId="89" fillId="67" borderId="143">
      <alignment readingOrder="1"/>
      <protection locked="0"/>
    </xf>
    <xf numFmtId="0" fontId="90" fillId="0" borderId="143" applyNumberFormat="0">
      <alignment readingOrder="1"/>
      <protection locked="0"/>
    </xf>
    <xf numFmtId="0" fontId="78" fillId="0" borderId="146" applyNumberFormat="0" applyFill="0" applyAlignment="0" applyProtection="0"/>
    <xf numFmtId="4" fontId="89" fillId="67" borderId="143">
      <alignment readingOrder="1"/>
      <protection locked="0"/>
    </xf>
    <xf numFmtId="0" fontId="92" fillId="63" borderId="143" applyNumberFormat="0">
      <alignment readingOrder="1"/>
      <protection locked="0"/>
    </xf>
    <xf numFmtId="0" fontId="62" fillId="0" borderId="0" applyFill="0" applyBorder="0"/>
    <xf numFmtId="0" fontId="97" fillId="0" borderId="0"/>
    <xf numFmtId="0" fontId="54" fillId="0" borderId="0" applyNumberFormat="0" applyFill="0" applyBorder="0" applyAlignment="0" applyProtection="0"/>
    <xf numFmtId="289" fontId="4" fillId="0" borderId="0" applyFont="0" applyFill="0" applyBorder="0" applyAlignment="0" applyProtection="0"/>
  </cellStyleXfs>
  <cellXfs count="1017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6" borderId="0" xfId="0" applyFill="1"/>
    <xf numFmtId="0" fontId="13" fillId="2" borderId="0" xfId="0" applyFont="1" applyFill="1" applyBorder="1"/>
    <xf numFmtId="0" fontId="12" fillId="2" borderId="0" xfId="0" applyFont="1" applyFill="1" applyBorder="1"/>
    <xf numFmtId="0" fontId="0" fillId="2" borderId="17" xfId="0" applyFill="1" applyBorder="1"/>
    <xf numFmtId="0" fontId="7" fillId="2" borderId="16" xfId="0" applyFont="1" applyFill="1" applyBorder="1"/>
    <xf numFmtId="0" fontId="7" fillId="5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0" fillId="8" borderId="7" xfId="0" applyFont="1" applyFill="1" applyBorder="1"/>
    <xf numFmtId="0" fontId="11" fillId="8" borderId="8" xfId="0" applyFont="1" applyFill="1" applyBorder="1"/>
    <xf numFmtId="0" fontId="0" fillId="8" borderId="8" xfId="0" applyFill="1" applyBorder="1"/>
    <xf numFmtId="0" fontId="11" fillId="8" borderId="9" xfId="0" applyFont="1" applyFill="1" applyBorder="1"/>
    <xf numFmtId="0" fontId="3" fillId="8" borderId="16" xfId="0" applyFont="1" applyFill="1" applyBorder="1"/>
    <xf numFmtId="167" fontId="3" fillId="8" borderId="0" xfId="0" applyNumberFormat="1" applyFont="1" applyFill="1" applyBorder="1" applyAlignment="1"/>
    <xf numFmtId="0" fontId="11" fillId="8" borderId="0" xfId="0" applyFont="1" applyFill="1" applyBorder="1"/>
    <xf numFmtId="0" fontId="11" fillId="8" borderId="17" xfId="0" applyFont="1" applyFill="1" applyBorder="1"/>
    <xf numFmtId="0" fontId="18" fillId="4" borderId="16" xfId="0" quotePrefix="1" applyFont="1" applyFill="1" applyBorder="1" applyAlignment="1">
      <alignment horizontal="left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center" vertical="center"/>
    </xf>
    <xf numFmtId="0" fontId="12" fillId="2" borderId="17" xfId="0" applyFont="1" applyFill="1" applyBorder="1"/>
    <xf numFmtId="0" fontId="19" fillId="2" borderId="16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9" fillId="3" borderId="16" xfId="0" applyFont="1" applyFill="1" applyBorder="1" applyAlignment="1">
      <alignment horizontal="left" vertical="center" wrapText="1"/>
    </xf>
    <xf numFmtId="166" fontId="19" fillId="3" borderId="0" xfId="0" applyNumberFormat="1" applyFont="1" applyFill="1" applyBorder="1" applyAlignment="1">
      <alignment horizontal="center" vertical="center" wrapText="1"/>
    </xf>
    <xf numFmtId="164" fontId="19" fillId="3" borderId="0" xfId="0" applyNumberFormat="1" applyFont="1" applyFill="1" applyBorder="1" applyAlignment="1">
      <alignment horizontal="right" vertical="center" wrapText="1"/>
    </xf>
    <xf numFmtId="164" fontId="19" fillId="2" borderId="0" xfId="0" applyNumberFormat="1" applyFont="1" applyFill="1" applyBorder="1" applyAlignment="1">
      <alignment horizontal="right" vertical="center" wrapText="1"/>
    </xf>
    <xf numFmtId="0" fontId="12" fillId="0" borderId="0" xfId="0" applyFont="1" applyBorder="1"/>
    <xf numFmtId="166" fontId="19" fillId="2" borderId="0" xfId="0" applyNumberFormat="1" applyFont="1" applyFill="1" applyBorder="1" applyAlignment="1">
      <alignment horizontal="center" vertical="center" wrapText="1"/>
    </xf>
    <xf numFmtId="165" fontId="19" fillId="2" borderId="0" xfId="0" applyNumberFormat="1" applyFont="1" applyFill="1" applyBorder="1" applyAlignment="1">
      <alignment horizontal="left" vertical="center" wrapText="1"/>
    </xf>
    <xf numFmtId="0" fontId="19" fillId="6" borderId="16" xfId="0" applyFont="1" applyFill="1" applyBorder="1" applyAlignment="1">
      <alignment horizontal="left" vertical="center" wrapText="1"/>
    </xf>
    <xf numFmtId="166" fontId="19" fillId="6" borderId="0" xfId="0" applyNumberFormat="1" applyFont="1" applyFill="1" applyBorder="1" applyAlignment="1">
      <alignment horizontal="center" vertical="center" wrapText="1"/>
    </xf>
    <xf numFmtId="164" fontId="19" fillId="6" borderId="0" xfId="0" applyNumberFormat="1" applyFont="1" applyFill="1" applyBorder="1" applyAlignment="1">
      <alignment horizontal="right" vertical="center" wrapText="1"/>
    </xf>
    <xf numFmtId="0" fontId="18" fillId="4" borderId="16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164" fontId="18" fillId="4" borderId="0" xfId="0" applyNumberFormat="1" applyFont="1" applyFill="1" applyBorder="1"/>
    <xf numFmtId="0" fontId="18" fillId="2" borderId="0" xfId="0" applyFont="1" applyFill="1" applyBorder="1"/>
    <xf numFmtId="164" fontId="18" fillId="2" borderId="0" xfId="0" applyNumberFormat="1" applyFont="1" applyFill="1" applyBorder="1"/>
    <xf numFmtId="0" fontId="19" fillId="9" borderId="16" xfId="0" applyFont="1" applyFill="1" applyBorder="1" applyAlignment="1">
      <alignment horizontal="left" vertical="center" wrapText="1"/>
    </xf>
    <xf numFmtId="0" fontId="19" fillId="9" borderId="0" xfId="0" applyFont="1" applyFill="1" applyBorder="1" applyAlignment="1">
      <alignment horizontal="left" vertical="center" wrapText="1"/>
    </xf>
    <xf numFmtId="164" fontId="12" fillId="9" borderId="0" xfId="0" applyNumberFormat="1" applyFont="1" applyFill="1" applyBorder="1"/>
    <xf numFmtId="164" fontId="12" fillId="2" borderId="0" xfId="0" applyNumberFormat="1" applyFont="1" applyFill="1" applyBorder="1"/>
    <xf numFmtId="0" fontId="17" fillId="2" borderId="0" xfId="0" applyFont="1" applyFill="1" applyBorder="1" applyAlignment="1">
      <alignment horizontal="left" vertical="center" wrapText="1"/>
    </xf>
    <xf numFmtId="164" fontId="13" fillId="2" borderId="0" xfId="0" applyNumberFormat="1" applyFont="1" applyFill="1" applyBorder="1"/>
    <xf numFmtId="0" fontId="17" fillId="2" borderId="16" xfId="0" applyFont="1" applyFill="1" applyBorder="1" applyAlignment="1">
      <alignment horizontal="left" vertical="center" wrapText="1"/>
    </xf>
    <xf numFmtId="0" fontId="12" fillId="5" borderId="14" xfId="0" applyFont="1" applyFill="1" applyBorder="1"/>
    <xf numFmtId="0" fontId="12" fillId="5" borderId="15" xfId="0" applyFont="1" applyFill="1" applyBorder="1"/>
    <xf numFmtId="0" fontId="13" fillId="2" borderId="16" xfId="0" applyFont="1" applyFill="1" applyBorder="1"/>
    <xf numFmtId="0" fontId="12" fillId="2" borderId="16" xfId="0" applyFont="1" applyFill="1" applyBorder="1"/>
    <xf numFmtId="0" fontId="12" fillId="0" borderId="16" xfId="0" applyFont="1" applyBorder="1"/>
    <xf numFmtId="0" fontId="17" fillId="2" borderId="17" xfId="0" applyFont="1" applyFill="1" applyBorder="1" applyAlignment="1">
      <alignment horizontal="right" vertical="center" wrapText="1"/>
    </xf>
    <xf numFmtId="164" fontId="19" fillId="3" borderId="17" xfId="0" applyNumberFormat="1" applyFont="1" applyFill="1" applyBorder="1" applyAlignment="1">
      <alignment horizontal="right" vertical="center" wrapText="1"/>
    </xf>
    <xf numFmtId="164" fontId="19" fillId="2" borderId="17" xfId="0" applyNumberFormat="1" applyFont="1" applyFill="1" applyBorder="1" applyAlignment="1">
      <alignment horizontal="right" vertical="center" wrapText="1"/>
    </xf>
    <xf numFmtId="164" fontId="19" fillId="6" borderId="17" xfId="0" applyNumberFormat="1" applyFont="1" applyFill="1" applyBorder="1" applyAlignment="1">
      <alignment horizontal="right" vertical="center" wrapText="1"/>
    </xf>
    <xf numFmtId="164" fontId="18" fillId="4" borderId="17" xfId="0" applyNumberFormat="1" applyFont="1" applyFill="1" applyBorder="1"/>
    <xf numFmtId="164" fontId="12" fillId="9" borderId="17" xfId="0" applyNumberFormat="1" applyFont="1" applyFill="1" applyBorder="1"/>
    <xf numFmtId="0" fontId="13" fillId="5" borderId="14" xfId="0" applyFont="1" applyFill="1" applyBorder="1"/>
    <xf numFmtId="0" fontId="13" fillId="5" borderId="15" xfId="0" applyFont="1" applyFill="1" applyBorder="1"/>
    <xf numFmtId="0" fontId="13" fillId="2" borderId="10" xfId="0" applyFont="1" applyFill="1" applyBorder="1"/>
    <xf numFmtId="0" fontId="13" fillId="2" borderId="11" xfId="0" applyFont="1" applyFill="1" applyBorder="1"/>
    <xf numFmtId="0" fontId="12" fillId="2" borderId="11" xfId="0" applyFont="1" applyFill="1" applyBorder="1"/>
    <xf numFmtId="0" fontId="12" fillId="2" borderId="12" xfId="0" applyFont="1" applyFill="1" applyBorder="1"/>
    <xf numFmtId="0" fontId="6" fillId="5" borderId="13" xfId="0" applyFont="1" applyFill="1" applyBorder="1"/>
    <xf numFmtId="0" fontId="20" fillId="2" borderId="0" xfId="1" applyFont="1" applyFill="1"/>
    <xf numFmtId="168" fontId="20" fillId="2" borderId="0" xfId="1" applyNumberFormat="1" applyFont="1" applyFill="1"/>
    <xf numFmtId="0" fontId="21" fillId="2" borderId="0" xfId="1" applyFont="1" applyFill="1"/>
    <xf numFmtId="0" fontId="23" fillId="2" borderId="5" xfId="1" applyFont="1" applyFill="1" applyBorder="1" applyAlignment="1">
      <alignment horizontal="right" vertical="center"/>
    </xf>
    <xf numFmtId="0" fontId="23" fillId="2" borderId="0" xfId="1" applyFont="1" applyFill="1" applyAlignment="1">
      <alignment horizontal="right" vertical="center"/>
    </xf>
    <xf numFmtId="0" fontId="21" fillId="2" borderId="5" xfId="1" applyFont="1" applyFill="1" applyBorder="1"/>
    <xf numFmtId="0" fontId="23" fillId="2" borderId="11" xfId="1" applyFont="1" applyFill="1" applyBorder="1" applyAlignment="1">
      <alignment horizontal="right" vertical="center"/>
    </xf>
    <xf numFmtId="0" fontId="3" fillId="10" borderId="2" xfId="3" applyFont="1" applyFill="1" applyBorder="1" applyAlignment="1">
      <alignment vertical="top" wrapText="1"/>
    </xf>
    <xf numFmtId="0" fontId="14" fillId="0" borderId="75" xfId="5" applyFont="1" applyBorder="1"/>
    <xf numFmtId="0" fontId="33" fillId="0" borderId="76" xfId="5" applyFont="1" applyBorder="1"/>
    <xf numFmtId="0" fontId="2" fillId="0" borderId="76" xfId="5" quotePrefix="1" applyBorder="1"/>
    <xf numFmtId="0" fontId="15" fillId="0" borderId="0" xfId="3" applyFont="1" applyBorder="1"/>
    <xf numFmtId="0" fontId="2" fillId="0" borderId="0" xfId="5" quotePrefix="1" applyBorder="1"/>
    <xf numFmtId="0" fontId="15" fillId="2" borderId="0" xfId="3" applyFont="1" applyFill="1" applyBorder="1"/>
    <xf numFmtId="0" fontId="33" fillId="0" borderId="0" xfId="5" applyFont="1" applyBorder="1"/>
    <xf numFmtId="164" fontId="0" fillId="2" borderId="0" xfId="0" applyNumberFormat="1" applyFill="1" applyBorder="1" applyAlignment="1">
      <alignment horizontal="center"/>
    </xf>
    <xf numFmtId="0" fontId="9" fillId="2" borderId="0" xfId="0" applyFont="1" applyFill="1"/>
    <xf numFmtId="0" fontId="9" fillId="0" borderId="0" xfId="0" applyFont="1"/>
    <xf numFmtId="164" fontId="16" fillId="2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37" fillId="37" borderId="90" xfId="0" applyFont="1" applyFill="1" applyBorder="1" applyAlignment="1">
      <alignment vertical="top" wrapText="1"/>
    </xf>
    <xf numFmtId="0" fontId="37" fillId="38" borderId="77" xfId="0" applyFont="1" applyFill="1" applyBorder="1" applyAlignment="1">
      <alignment vertical="top" wrapText="1"/>
    </xf>
    <xf numFmtId="0" fontId="53" fillId="38" borderId="77" xfId="0" applyFont="1" applyFill="1" applyBorder="1" applyAlignment="1">
      <alignment horizontal="center" vertical="center" wrapText="1" readingOrder="1"/>
    </xf>
    <xf numFmtId="0" fontId="53" fillId="39" borderId="77" xfId="0" applyFont="1" applyFill="1" applyBorder="1" applyAlignment="1">
      <alignment horizontal="left" vertical="center" wrapText="1" readingOrder="1"/>
    </xf>
    <xf numFmtId="0" fontId="53" fillId="39" borderId="77" xfId="0" applyFont="1" applyFill="1" applyBorder="1" applyAlignment="1">
      <alignment horizontal="center" vertical="center" wrapText="1" readingOrder="1"/>
    </xf>
    <xf numFmtId="0" fontId="53" fillId="38" borderId="77" xfId="0" applyFont="1" applyFill="1" applyBorder="1" applyAlignment="1">
      <alignment horizontal="left" vertical="center" wrapText="1" readingOrder="1"/>
    </xf>
    <xf numFmtId="0" fontId="36" fillId="39" borderId="99" xfId="0" applyFont="1" applyFill="1" applyBorder="1" applyAlignment="1">
      <alignment horizontal="center" vertical="center" wrapText="1" readingOrder="1"/>
    </xf>
    <xf numFmtId="0" fontId="36" fillId="39" borderId="101" xfId="0" applyFont="1" applyFill="1" applyBorder="1" applyAlignment="1">
      <alignment horizontal="center" vertical="center" wrapText="1" readingOrder="1"/>
    </xf>
    <xf numFmtId="0" fontId="36" fillId="38" borderId="99" xfId="0" applyFont="1" applyFill="1" applyBorder="1" applyAlignment="1">
      <alignment horizontal="center" vertical="center" wrapText="1" readingOrder="1"/>
    </xf>
    <xf numFmtId="0" fontId="36" fillId="39" borderId="100" xfId="0" applyFont="1" applyFill="1" applyBorder="1" applyAlignment="1">
      <alignment horizontal="center" vertical="center" wrapText="1" readingOrder="1"/>
    </xf>
    <xf numFmtId="164" fontId="29" fillId="11" borderId="100" xfId="3" applyNumberFormat="1" applyFont="1" applyFill="1" applyBorder="1" applyAlignment="1">
      <alignment horizontal="center" vertical="center" wrapText="1" readingOrder="1"/>
    </xf>
    <xf numFmtId="164" fontId="31" fillId="11" borderId="100" xfId="3" applyNumberFormat="1" applyFont="1" applyFill="1" applyBorder="1" applyAlignment="1">
      <alignment horizontal="center" vertical="center" wrapText="1" readingOrder="1"/>
    </xf>
    <xf numFmtId="164" fontId="95" fillId="11" borderId="100" xfId="3" applyNumberFormat="1" applyFont="1" applyFill="1" applyBorder="1" applyAlignment="1">
      <alignment horizontal="center" vertical="center" wrapText="1" readingOrder="1"/>
    </xf>
    <xf numFmtId="164" fontId="28" fillId="11" borderId="100" xfId="3" applyNumberFormat="1" applyFont="1" applyFill="1" applyBorder="1" applyAlignment="1">
      <alignment horizontal="center" vertical="center" wrapText="1" readingOrder="1"/>
    </xf>
    <xf numFmtId="0" fontId="0" fillId="2" borderId="6" xfId="0" applyFill="1" applyBorder="1"/>
    <xf numFmtId="0" fontId="0" fillId="2" borderId="18" xfId="0" applyFill="1" applyBorder="1"/>
    <xf numFmtId="0" fontId="62" fillId="8" borderId="0" xfId="2926" applyFill="1" applyBorder="1"/>
    <xf numFmtId="164" fontId="27" fillId="2" borderId="171" xfId="2926" applyNumberFormat="1" applyFont="1" applyFill="1" applyBorder="1" applyAlignment="1">
      <alignment horizontal="center"/>
    </xf>
    <xf numFmtId="164" fontId="27" fillId="2" borderId="18" xfId="2926" applyNumberFormat="1" applyFont="1" applyFill="1" applyBorder="1" applyAlignment="1">
      <alignment horizontal="center"/>
    </xf>
    <xf numFmtId="164" fontId="101" fillId="0" borderId="171" xfId="2926" applyNumberFormat="1" applyFont="1" applyFill="1" applyBorder="1" applyAlignment="1">
      <alignment horizontal="center"/>
    </xf>
    <xf numFmtId="164" fontId="101" fillId="2" borderId="171" xfId="2926" applyNumberFormat="1" applyFont="1" applyFill="1" applyBorder="1" applyAlignment="1">
      <alignment horizontal="center"/>
    </xf>
    <xf numFmtId="164" fontId="102" fillId="2" borderId="186" xfId="2926" applyNumberFormat="1" applyFont="1" applyFill="1" applyBorder="1" applyAlignment="1">
      <alignment horizontal="center"/>
    </xf>
    <xf numFmtId="164" fontId="30" fillId="2" borderId="6" xfId="2926" applyNumberFormat="1" applyFont="1" applyFill="1" applyBorder="1" applyAlignment="1">
      <alignment horizontal="center"/>
    </xf>
    <xf numFmtId="0" fontId="99" fillId="0" borderId="0" xfId="2926" applyFont="1" applyFill="1" applyBorder="1"/>
    <xf numFmtId="164" fontId="57" fillId="0" borderId="0" xfId="2926" applyNumberFormat="1" applyFont="1" applyFill="1" applyBorder="1"/>
    <xf numFmtId="164" fontId="99" fillId="0" borderId="0" xfId="2926" applyNumberFormat="1" applyFont="1" applyFill="1" applyBorder="1"/>
    <xf numFmtId="291" fontId="12" fillId="0" borderId="0" xfId="287" applyNumberFormat="1" applyFont="1" applyAlignment="1">
      <alignment horizontal="center"/>
    </xf>
    <xf numFmtId="0" fontId="12" fillId="0" borderId="0" xfId="287" applyFont="1" applyAlignment="1">
      <alignment horizontal="center"/>
    </xf>
    <xf numFmtId="0" fontId="13" fillId="0" borderId="0" xfId="287" applyFont="1" applyAlignment="1">
      <alignment horizontal="center"/>
    </xf>
    <xf numFmtId="0" fontId="12" fillId="0" borderId="0" xfId="287" applyFont="1"/>
    <xf numFmtId="0" fontId="4" fillId="0" borderId="0" xfId="287"/>
    <xf numFmtId="0" fontId="13" fillId="0" borderId="0" xfId="287" applyFont="1"/>
    <xf numFmtId="0" fontId="24" fillId="0" borderId="0" xfId="3" applyFont="1" applyAlignment="1">
      <alignment horizontal="center" vertical="top" wrapText="1"/>
    </xf>
    <xf numFmtId="0" fontId="24" fillId="0" borderId="0" xfId="3" applyFont="1" applyAlignment="1">
      <alignment horizontal="center" vertical="top" wrapText="1"/>
    </xf>
    <xf numFmtId="164" fontId="53" fillId="39" borderId="77" xfId="0" applyNumberFormat="1" applyFont="1" applyFill="1" applyBorder="1" applyAlignment="1">
      <alignment horizontal="center" vertical="center" wrapText="1" readingOrder="1"/>
    </xf>
    <xf numFmtId="164" fontId="53" fillId="38" borderId="77" xfId="0" applyNumberFormat="1" applyFont="1" applyFill="1" applyBorder="1" applyAlignment="1">
      <alignment horizontal="center" vertical="center" wrapText="1" readingOrder="1"/>
    </xf>
    <xf numFmtId="0" fontId="11" fillId="36" borderId="0" xfId="1" applyFont="1" applyFill="1" applyAlignment="1">
      <alignment vertical="center"/>
    </xf>
    <xf numFmtId="0" fontId="9" fillId="36" borderId="0" xfId="0" applyFont="1" applyFill="1" applyAlignment="1">
      <alignment horizontal="center"/>
    </xf>
    <xf numFmtId="0" fontId="113" fillId="2" borderId="18" xfId="1" applyFont="1" applyFill="1" applyBorder="1" applyAlignment="1">
      <alignment vertical="center"/>
    </xf>
    <xf numFmtId="0" fontId="113" fillId="2" borderId="17" xfId="1" applyFont="1" applyFill="1" applyBorder="1" applyAlignment="1">
      <alignment vertical="center"/>
    </xf>
    <xf numFmtId="164" fontId="113" fillId="2" borderId="0" xfId="1" applyNumberFormat="1" applyFont="1" applyFill="1" applyAlignment="1">
      <alignment horizontal="center" vertical="center"/>
    </xf>
    <xf numFmtId="164" fontId="113" fillId="2" borderId="23" xfId="1" applyNumberFormat="1" applyFont="1" applyFill="1" applyBorder="1" applyAlignment="1">
      <alignment horizontal="center" vertical="center"/>
    </xf>
    <xf numFmtId="164" fontId="113" fillId="2" borderId="24" xfId="1" applyNumberFormat="1" applyFont="1" applyFill="1" applyBorder="1" applyAlignment="1">
      <alignment horizontal="center" vertical="center"/>
    </xf>
    <xf numFmtId="164" fontId="113" fillId="2" borderId="50" xfId="1" applyNumberFormat="1" applyFont="1" applyFill="1" applyBorder="1" applyAlignment="1">
      <alignment horizontal="center" vertical="center"/>
    </xf>
    <xf numFmtId="164" fontId="113" fillId="2" borderId="25" xfId="1" applyNumberFormat="1" applyFont="1" applyFill="1" applyBorder="1" applyAlignment="1">
      <alignment horizontal="center" vertical="center"/>
    </xf>
    <xf numFmtId="0" fontId="113" fillId="2" borderId="26" xfId="1" applyFont="1" applyFill="1" applyBorder="1" applyAlignment="1">
      <alignment vertical="center"/>
    </xf>
    <xf numFmtId="0" fontId="113" fillId="2" borderId="31" xfId="1" applyFont="1" applyFill="1" applyBorder="1" applyAlignment="1">
      <alignment vertical="center"/>
    </xf>
    <xf numFmtId="169" fontId="113" fillId="2" borderId="27" xfId="2" applyNumberFormat="1" applyFont="1" applyFill="1" applyBorder="1" applyAlignment="1">
      <alignment horizontal="center" vertical="center" wrapText="1" readingOrder="1"/>
    </xf>
    <xf numFmtId="169" fontId="113" fillId="2" borderId="31" xfId="2" applyNumberFormat="1" applyFont="1" applyFill="1" applyBorder="1" applyAlignment="1">
      <alignment horizontal="center" vertical="center" wrapText="1" readingOrder="1"/>
    </xf>
    <xf numFmtId="169" fontId="113" fillId="2" borderId="26" xfId="2" applyNumberFormat="1" applyFont="1" applyFill="1" applyBorder="1" applyAlignment="1">
      <alignment horizontal="center" vertical="center" wrapText="1" readingOrder="1"/>
    </xf>
    <xf numFmtId="169" fontId="113" fillId="2" borderId="28" xfId="2" applyNumberFormat="1" applyFont="1" applyFill="1" applyBorder="1" applyAlignment="1">
      <alignment horizontal="center" vertical="center" wrapText="1" readingOrder="1"/>
    </xf>
    <xf numFmtId="0" fontId="115" fillId="2" borderId="51" xfId="0" applyFont="1" applyFill="1" applyBorder="1" applyAlignment="1">
      <alignment horizontal="center" vertical="center" wrapText="1"/>
    </xf>
    <xf numFmtId="0" fontId="114" fillId="2" borderId="30" xfId="0" applyFont="1" applyFill="1" applyBorder="1" applyAlignment="1">
      <alignment horizontal="center" vertical="center" wrapText="1"/>
    </xf>
    <xf numFmtId="0" fontId="114" fillId="2" borderId="89" xfId="0" applyFont="1" applyFill="1" applyBorder="1" applyAlignment="1">
      <alignment horizontal="center" vertical="center" wrapText="1"/>
    </xf>
    <xf numFmtId="0" fontId="111" fillId="2" borderId="0" xfId="1" applyFont="1" applyFill="1" applyAlignment="1">
      <alignment horizontal="right" vertical="center"/>
    </xf>
    <xf numFmtId="0" fontId="111" fillId="2" borderId="0" xfId="1" applyFont="1" applyFill="1"/>
    <xf numFmtId="0" fontId="116" fillId="2" borderId="0" xfId="1" applyFont="1" applyFill="1" applyAlignment="1">
      <alignment horizontal="right" vertical="center"/>
    </xf>
    <xf numFmtId="0" fontId="117" fillId="2" borderId="0" xfId="1" applyFont="1" applyFill="1" applyAlignment="1">
      <alignment vertical="center"/>
    </xf>
    <xf numFmtId="0" fontId="110" fillId="4" borderId="2" xfId="1" applyFont="1" applyFill="1" applyBorder="1" applyAlignment="1">
      <alignment vertical="center" wrapText="1"/>
    </xf>
    <xf numFmtId="0" fontId="110" fillId="4" borderId="32" xfId="1" applyFont="1" applyFill="1" applyBorder="1" applyAlignment="1">
      <alignment vertical="center" wrapText="1"/>
    </xf>
    <xf numFmtId="0" fontId="118" fillId="4" borderId="36" xfId="1" applyFont="1" applyFill="1" applyBorder="1" applyAlignment="1">
      <alignment vertical="center"/>
    </xf>
    <xf numFmtId="0" fontId="118" fillId="4" borderId="57" xfId="1" applyFont="1" applyFill="1" applyBorder="1" applyAlignment="1">
      <alignment vertical="center"/>
    </xf>
    <xf numFmtId="164" fontId="118" fillId="4" borderId="37" xfId="1" applyNumberFormat="1" applyFont="1" applyFill="1" applyBorder="1" applyAlignment="1">
      <alignment horizontal="center" vertical="center"/>
    </xf>
    <xf numFmtId="164" fontId="118" fillId="4" borderId="49" xfId="1" applyNumberFormat="1" applyFont="1" applyFill="1" applyBorder="1" applyAlignment="1">
      <alignment horizontal="center" vertical="center"/>
    </xf>
    <xf numFmtId="164" fontId="118" fillId="4" borderId="36" xfId="1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 wrapText="1" readingOrder="1"/>
    </xf>
    <xf numFmtId="0" fontId="98" fillId="8" borderId="197" xfId="0" applyFont="1" applyFill="1" applyBorder="1" applyAlignment="1">
      <alignment horizontal="center" vertical="center" wrapText="1"/>
    </xf>
    <xf numFmtId="0" fontId="98" fillId="8" borderId="30" xfId="0" applyFont="1" applyFill="1" applyBorder="1" applyAlignment="1">
      <alignment horizontal="center" vertical="center" wrapText="1"/>
    </xf>
    <xf numFmtId="0" fontId="98" fillId="8" borderId="89" xfId="0" applyFont="1" applyFill="1" applyBorder="1" applyAlignment="1">
      <alignment horizontal="center" vertical="center" wrapText="1"/>
    </xf>
    <xf numFmtId="0" fontId="109" fillId="2" borderId="170" xfId="0" applyFont="1" applyFill="1" applyBorder="1" applyAlignment="1">
      <alignment horizontal="left" vertical="center" wrapText="1"/>
    </xf>
    <xf numFmtId="164" fontId="7" fillId="2" borderId="166" xfId="0" applyNumberFormat="1" applyFont="1" applyFill="1" applyBorder="1" applyAlignment="1">
      <alignment horizontal="center" vertical="center" wrapText="1" readingOrder="1"/>
    </xf>
    <xf numFmtId="0" fontId="7" fillId="2" borderId="166" xfId="0" applyFont="1" applyFill="1" applyBorder="1" applyAlignment="1">
      <alignment horizontal="center" vertical="center" wrapText="1"/>
    </xf>
    <xf numFmtId="0" fontId="109" fillId="2" borderId="200" xfId="0" applyFont="1" applyFill="1" applyBorder="1" applyAlignment="1">
      <alignment horizontal="left" vertical="center" wrapText="1"/>
    </xf>
    <xf numFmtId="164" fontId="7" fillId="2" borderId="76" xfId="0" applyNumberFormat="1" applyFont="1" applyFill="1" applyBorder="1" applyAlignment="1">
      <alignment horizontal="center" vertical="center" wrapText="1" readingOrder="1"/>
    </xf>
    <xf numFmtId="0" fontId="7" fillId="2" borderId="76" xfId="0" applyFont="1" applyFill="1" applyBorder="1" applyAlignment="1">
      <alignment horizontal="center" vertical="center" wrapText="1"/>
    </xf>
    <xf numFmtId="0" fontId="98" fillId="8" borderId="195" xfId="0" applyFont="1" applyFill="1" applyBorder="1" applyAlignment="1">
      <alignment wrapText="1"/>
    </xf>
    <xf numFmtId="0" fontId="98" fillId="8" borderId="201" xfId="0" applyFont="1" applyFill="1" applyBorder="1" applyAlignment="1">
      <alignment horizontal="center" vertical="center" wrapText="1"/>
    </xf>
    <xf numFmtId="164" fontId="0" fillId="0" borderId="0" xfId="0" applyNumberFormat="1"/>
    <xf numFmtId="164" fontId="7" fillId="2" borderId="168" xfId="0" applyNumberFormat="1" applyFont="1" applyFill="1" applyBorder="1" applyAlignment="1">
      <alignment horizontal="center" vertical="center" wrapText="1" readingOrder="1"/>
    </xf>
    <xf numFmtId="164" fontId="7" fillId="2" borderId="196" xfId="1544" applyNumberFormat="1" applyFont="1" applyFill="1" applyBorder="1" applyAlignment="1" applyProtection="1">
      <alignment horizontal="center" vertical="center"/>
      <protection locked="0"/>
    </xf>
    <xf numFmtId="164" fontId="7" fillId="2" borderId="76" xfId="1544" applyNumberFormat="1" applyFont="1" applyFill="1" applyBorder="1" applyAlignment="1" applyProtection="1">
      <alignment horizontal="center" vertical="center"/>
      <protection locked="0"/>
    </xf>
    <xf numFmtId="164" fontId="7" fillId="0" borderId="196" xfId="0" applyNumberFormat="1" applyFont="1" applyBorder="1" applyAlignment="1">
      <alignment horizontal="center" vertical="center"/>
    </xf>
    <xf numFmtId="0" fontId="9" fillId="8" borderId="18" xfId="0" applyFont="1" applyFill="1" applyBorder="1"/>
    <xf numFmtId="0" fontId="9" fillId="8" borderId="0" xfId="0" applyFont="1" applyFill="1" applyBorder="1"/>
    <xf numFmtId="0" fontId="9" fillId="8" borderId="6" xfId="0" applyFont="1" applyFill="1" applyBorder="1"/>
    <xf numFmtId="164" fontId="16" fillId="12" borderId="18" xfId="0" applyNumberFormat="1" applyFont="1" applyFill="1" applyBorder="1"/>
    <xf numFmtId="164" fontId="16" fillId="12" borderId="0" xfId="0" applyNumberFormat="1" applyFont="1" applyFill="1" applyBorder="1"/>
    <xf numFmtId="0" fontId="16" fillId="12" borderId="0" xfId="0" applyFont="1" applyFill="1" applyBorder="1"/>
    <xf numFmtId="164" fontId="16" fillId="12" borderId="6" xfId="0" applyNumberFormat="1" applyFont="1" applyFill="1" applyBorder="1"/>
    <xf numFmtId="164" fontId="16" fillId="12" borderId="4" xfId="0" applyNumberFormat="1" applyFont="1" applyFill="1" applyBorder="1"/>
    <xf numFmtId="164" fontId="16" fillId="12" borderId="5" xfId="0" applyNumberFormat="1" applyFont="1" applyFill="1" applyBorder="1"/>
    <xf numFmtId="0" fontId="16" fillId="12" borderId="5" xfId="0" applyFont="1" applyFill="1" applyBorder="1"/>
    <xf numFmtId="164" fontId="16" fillId="12" borderId="158" xfId="0" applyNumberFormat="1" applyFont="1" applyFill="1" applyBorder="1"/>
    <xf numFmtId="0" fontId="34" fillId="8" borderId="0" xfId="0" applyFont="1" applyFill="1" applyBorder="1" applyAlignment="1">
      <alignment vertical="center"/>
    </xf>
    <xf numFmtId="166" fontId="34" fillId="8" borderId="0" xfId="0" applyNumberFormat="1" applyFont="1" applyFill="1" applyBorder="1" applyAlignment="1">
      <alignment horizontal="center" vertical="center"/>
    </xf>
    <xf numFmtId="0" fontId="34" fillId="8" borderId="0" xfId="0" applyFont="1" applyFill="1" applyBorder="1" applyAlignment="1">
      <alignment horizontal="center" vertical="center"/>
    </xf>
    <xf numFmtId="0" fontId="10" fillId="73" borderId="0" xfId="0" applyFont="1" applyFill="1" applyBorder="1" applyAlignment="1">
      <alignment vertical="center"/>
    </xf>
    <xf numFmtId="166" fontId="10" fillId="73" borderId="0" xfId="0" applyNumberFormat="1" applyFont="1" applyFill="1" applyBorder="1" applyAlignment="1">
      <alignment horizontal="center" vertical="center"/>
    </xf>
    <xf numFmtId="0" fontId="10" fillId="73" borderId="0" xfId="0" applyFont="1" applyFill="1" applyBorder="1" applyAlignment="1">
      <alignment horizontal="center" vertical="center"/>
    </xf>
    <xf numFmtId="0" fontId="98" fillId="73" borderId="0" xfId="0" applyFont="1" applyFill="1" applyBorder="1" applyAlignment="1">
      <alignment vertical="center"/>
    </xf>
    <xf numFmtId="0" fontId="106" fillId="73" borderId="0" xfId="0" applyFont="1" applyFill="1" applyBorder="1"/>
    <xf numFmtId="164" fontId="98" fillId="73" borderId="0" xfId="0" applyNumberFormat="1" applyFont="1" applyFill="1" applyBorder="1" applyAlignment="1">
      <alignment horizontal="center" vertical="center"/>
    </xf>
    <xf numFmtId="291" fontId="12" fillId="0" borderId="133" xfId="287" applyNumberFormat="1" applyFont="1" applyBorder="1" applyAlignment="1">
      <alignment horizontal="center"/>
    </xf>
    <xf numFmtId="0" fontId="12" fillId="0" borderId="133" xfId="287" applyFont="1" applyBorder="1" applyAlignment="1">
      <alignment horizontal="center"/>
    </xf>
    <xf numFmtId="0" fontId="18" fillId="8" borderId="0" xfId="287" applyFont="1" applyFill="1" applyBorder="1" applyAlignment="1">
      <alignment horizontal="center" vertical="center"/>
    </xf>
    <xf numFmtId="164" fontId="13" fillId="2" borderId="0" xfId="287" applyNumberFormat="1" applyFont="1" applyFill="1" applyBorder="1" applyAlignment="1">
      <alignment horizontal="center" vertical="center"/>
    </xf>
    <xf numFmtId="0" fontId="12" fillId="2" borderId="0" xfId="287" applyFont="1" applyFill="1" applyBorder="1" applyAlignment="1">
      <alignment horizontal="center" vertical="center"/>
    </xf>
    <xf numFmtId="164" fontId="12" fillId="2" borderId="0" xfId="287" applyNumberFormat="1" applyFont="1" applyFill="1" applyBorder="1" applyAlignment="1">
      <alignment horizontal="center" vertical="center"/>
    </xf>
    <xf numFmtId="0" fontId="13" fillId="2" borderId="5" xfId="287" applyFont="1" applyFill="1" applyBorder="1" applyAlignment="1">
      <alignment horizontal="center" vertical="center"/>
    </xf>
    <xf numFmtId="0" fontId="12" fillId="2" borderId="5" xfId="287" applyFont="1" applyFill="1" applyBorder="1" applyAlignment="1">
      <alignment horizontal="center" vertical="center"/>
    </xf>
    <xf numFmtId="291" fontId="18" fillId="8" borderId="203" xfId="287" applyNumberFormat="1" applyFont="1" applyFill="1" applyBorder="1" applyAlignment="1">
      <alignment horizontal="center" vertical="center"/>
    </xf>
    <xf numFmtId="291" fontId="12" fillId="2" borderId="203" xfId="287" applyNumberFormat="1" applyFont="1" applyFill="1" applyBorder="1" applyAlignment="1">
      <alignment horizontal="center" vertical="center"/>
    </xf>
    <xf numFmtId="291" fontId="12" fillId="2" borderId="204" xfId="287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 readingOrder="1"/>
    </xf>
    <xf numFmtId="0" fontId="3" fillId="73" borderId="2" xfId="3" applyFont="1" applyFill="1" applyBorder="1" applyAlignment="1">
      <alignment vertical="top" wrapText="1"/>
    </xf>
    <xf numFmtId="2" fontId="25" fillId="8" borderId="18" xfId="3" applyNumberFormat="1" applyFont="1" applyFill="1" applyBorder="1"/>
    <xf numFmtId="170" fontId="26" fillId="8" borderId="0" xfId="3" applyNumberFormat="1" applyFont="1" applyFill="1" applyAlignment="1">
      <alignment horizontal="center" vertical="center"/>
    </xf>
    <xf numFmtId="2" fontId="26" fillId="8" borderId="18" xfId="3" quotePrefix="1" applyNumberFormat="1" applyFont="1" applyFill="1" applyBorder="1" applyAlignment="1">
      <alignment horizontal="center" vertical="center" readingOrder="1"/>
    </xf>
    <xf numFmtId="2" fontId="26" fillId="8" borderId="0" xfId="3" quotePrefix="1" applyNumberFormat="1" applyFont="1" applyFill="1" applyAlignment="1">
      <alignment horizontal="center" vertical="center" readingOrder="1"/>
    </xf>
    <xf numFmtId="2" fontId="26" fillId="8" borderId="0" xfId="3" quotePrefix="1" applyNumberFormat="1" applyFont="1" applyFill="1" applyAlignment="1">
      <alignment horizontal="center" vertical="center" readingOrder="1"/>
    </xf>
    <xf numFmtId="2" fontId="30" fillId="2" borderId="62" xfId="3" applyNumberFormat="1" applyFont="1" applyFill="1" applyBorder="1" applyAlignment="1">
      <alignment horizontal="left" vertical="center" wrapText="1" readingOrder="1"/>
    </xf>
    <xf numFmtId="164" fontId="30" fillId="2" borderId="59" xfId="3" applyNumberFormat="1" applyFont="1" applyFill="1" applyBorder="1" applyAlignment="1">
      <alignment horizontal="left" vertical="center" wrapText="1" readingOrder="1"/>
    </xf>
    <xf numFmtId="164" fontId="30" fillId="2" borderId="58" xfId="3" applyNumberFormat="1" applyFont="1" applyFill="1" applyBorder="1" applyAlignment="1">
      <alignment horizontal="center" vertical="center" wrapText="1" readingOrder="1"/>
    </xf>
    <xf numFmtId="164" fontId="30" fillId="2" borderId="60" xfId="3" applyNumberFormat="1" applyFont="1" applyFill="1" applyBorder="1" applyAlignment="1">
      <alignment horizontal="center" vertical="center" wrapText="1" readingOrder="1"/>
    </xf>
    <xf numFmtId="164" fontId="95" fillId="2" borderId="59" xfId="3" applyNumberFormat="1" applyFont="1" applyFill="1" applyBorder="1" applyAlignment="1">
      <alignment horizontal="center" vertical="center" wrapText="1" readingOrder="1"/>
    </xf>
    <xf numFmtId="0" fontId="30" fillId="11" borderId="58" xfId="4" quotePrefix="1" applyNumberFormat="1" applyFont="1" applyFill="1" applyBorder="1" applyAlignment="1">
      <alignment horizontal="left"/>
    </xf>
    <xf numFmtId="172" fontId="30" fillId="11" borderId="59" xfId="4" quotePrefix="1" applyNumberFormat="1" applyFont="1" applyFill="1" applyBorder="1" applyAlignment="1">
      <alignment horizontal="center"/>
    </xf>
    <xf numFmtId="164" fontId="30" fillId="11" borderId="58" xfId="3" applyNumberFormat="1" applyFont="1" applyFill="1" applyBorder="1" applyAlignment="1">
      <alignment horizontal="center" vertical="center" wrapText="1" readingOrder="1"/>
    </xf>
    <xf numFmtId="164" fontId="30" fillId="11" borderId="60" xfId="3" applyNumberFormat="1" applyFont="1" applyFill="1" applyBorder="1" applyAlignment="1">
      <alignment horizontal="center" vertical="center" wrapText="1" readingOrder="1"/>
    </xf>
    <xf numFmtId="164" fontId="31" fillId="11" borderId="59" xfId="3" applyNumberFormat="1" applyFont="1" applyFill="1" applyBorder="1" applyAlignment="1">
      <alignment horizontal="center" vertical="center" wrapText="1" readingOrder="1"/>
    </xf>
    <xf numFmtId="164" fontId="31" fillId="11" borderId="61" xfId="3" applyNumberFormat="1" applyFont="1" applyFill="1" applyBorder="1" applyAlignment="1">
      <alignment horizontal="center" vertical="center" wrapText="1" readingOrder="1"/>
    </xf>
    <xf numFmtId="164" fontId="30" fillId="11" borderId="62" xfId="3" applyNumberFormat="1" applyFont="1" applyFill="1" applyBorder="1" applyAlignment="1">
      <alignment horizontal="center" vertical="center" wrapText="1" readingOrder="1"/>
    </xf>
    <xf numFmtId="164" fontId="95" fillId="11" borderId="59" xfId="3" applyNumberFormat="1" applyFont="1" applyFill="1" applyBorder="1" applyAlignment="1">
      <alignment horizontal="center" vertical="center" wrapText="1" readingOrder="1"/>
    </xf>
    <xf numFmtId="164" fontId="95" fillId="11" borderId="63" xfId="3" applyNumberFormat="1" applyFont="1" applyFill="1" applyBorder="1" applyAlignment="1">
      <alignment horizontal="center" vertical="center" wrapText="1" readingOrder="1"/>
    </xf>
    <xf numFmtId="164" fontId="31" fillId="11" borderId="63" xfId="3" applyNumberFormat="1" applyFont="1" applyFill="1" applyBorder="1" applyAlignment="1">
      <alignment horizontal="center" vertical="center" wrapText="1" readingOrder="1"/>
    </xf>
    <xf numFmtId="172" fontId="30" fillId="11" borderId="65" xfId="3" applyNumberFormat="1" applyFont="1" applyFill="1" applyBorder="1" applyAlignment="1">
      <alignment horizontal="center" vertical="center" wrapText="1" readingOrder="1"/>
    </xf>
    <xf numFmtId="164" fontId="30" fillId="11" borderId="64" xfId="3" applyNumberFormat="1" applyFont="1" applyFill="1" applyBorder="1" applyAlignment="1">
      <alignment horizontal="center" vertical="center" wrapText="1" readingOrder="1"/>
    </xf>
    <xf numFmtId="164" fontId="30" fillId="11" borderId="66" xfId="3" applyNumberFormat="1" applyFont="1" applyFill="1" applyBorder="1" applyAlignment="1">
      <alignment horizontal="center" vertical="center" wrapText="1" readingOrder="1"/>
    </xf>
    <xf numFmtId="164" fontId="31" fillId="11" borderId="65" xfId="3" applyNumberFormat="1" applyFont="1" applyFill="1" applyBorder="1" applyAlignment="1">
      <alignment horizontal="center" vertical="center" wrapText="1" readingOrder="1"/>
    </xf>
    <xf numFmtId="164" fontId="30" fillId="11" borderId="67" xfId="3" applyNumberFormat="1" applyFont="1" applyFill="1" applyBorder="1" applyAlignment="1">
      <alignment horizontal="center" vertical="center" wrapText="1" readingOrder="1"/>
    </xf>
    <xf numFmtId="164" fontId="95" fillId="11" borderId="65" xfId="3" applyNumberFormat="1" applyFont="1" applyFill="1" applyBorder="1" applyAlignment="1">
      <alignment horizontal="center" vertical="center" wrapText="1" readingOrder="1"/>
    </xf>
    <xf numFmtId="164" fontId="30" fillId="11" borderId="63" xfId="3" applyNumberFormat="1" applyFont="1" applyFill="1" applyBorder="1" applyAlignment="1">
      <alignment horizontal="center" vertical="center" wrapText="1" readingOrder="1"/>
    </xf>
    <xf numFmtId="172" fontId="30" fillId="11" borderId="74" xfId="3" applyNumberFormat="1" applyFont="1" applyFill="1" applyBorder="1" applyAlignment="1">
      <alignment horizontal="center" vertical="center" wrapText="1" readingOrder="1"/>
    </xf>
    <xf numFmtId="164" fontId="30" fillId="11" borderId="65" xfId="3" applyNumberFormat="1" applyFont="1" applyFill="1" applyBorder="1" applyAlignment="1">
      <alignment horizontal="center" vertical="center" wrapText="1" readingOrder="1"/>
    </xf>
    <xf numFmtId="164" fontId="30" fillId="11" borderId="61" xfId="3" applyNumberFormat="1" applyFont="1" applyFill="1" applyBorder="1" applyAlignment="1">
      <alignment horizontal="center" vertical="center" wrapText="1" readingOrder="1"/>
    </xf>
    <xf numFmtId="172" fontId="30" fillId="11" borderId="69" xfId="3" applyNumberFormat="1" applyFont="1" applyFill="1" applyBorder="1" applyAlignment="1">
      <alignment horizontal="center" vertical="center" wrapText="1" readingOrder="1"/>
    </xf>
    <xf numFmtId="164" fontId="30" fillId="11" borderId="70" xfId="3" applyNumberFormat="1" applyFont="1" applyFill="1" applyBorder="1" applyAlignment="1">
      <alignment horizontal="center" vertical="center" wrapText="1" readingOrder="1"/>
    </xf>
    <xf numFmtId="164" fontId="31" fillId="11" borderId="69" xfId="3" applyNumberFormat="1" applyFont="1" applyFill="1" applyBorder="1" applyAlignment="1">
      <alignment horizontal="center" vertical="center" wrapText="1" readingOrder="1"/>
    </xf>
    <xf numFmtId="164" fontId="31" fillId="2" borderId="59" xfId="3" applyNumberFormat="1" applyFont="1" applyFill="1" applyBorder="1" applyAlignment="1">
      <alignment horizontal="center" vertical="center" wrapText="1" readingOrder="1"/>
    </xf>
    <xf numFmtId="164" fontId="95" fillId="2" borderId="72" xfId="3" applyNumberFormat="1" applyFont="1" applyFill="1" applyBorder="1" applyAlignment="1">
      <alignment horizontal="center" vertical="center" wrapText="1" readingOrder="1"/>
    </xf>
    <xf numFmtId="164" fontId="31" fillId="2" borderId="73" xfId="3" applyNumberFormat="1" applyFont="1" applyFill="1" applyBorder="1" applyAlignment="1">
      <alignment horizontal="center" vertical="center" wrapText="1" readingOrder="1"/>
    </xf>
    <xf numFmtId="164" fontId="31" fillId="2" borderId="72" xfId="3" applyNumberFormat="1" applyFont="1" applyFill="1" applyBorder="1" applyAlignment="1">
      <alignment horizontal="center" vertical="center" wrapText="1" readingOrder="1"/>
    </xf>
    <xf numFmtId="0" fontId="5" fillId="0" borderId="0" xfId="0" applyFont="1"/>
    <xf numFmtId="0" fontId="107" fillId="2" borderId="0" xfId="3" applyFont="1" applyFill="1"/>
    <xf numFmtId="0" fontId="122" fillId="73" borderId="1" xfId="3" applyFont="1" applyFill="1" applyBorder="1" applyAlignment="1">
      <alignment vertical="top" wrapText="1"/>
    </xf>
    <xf numFmtId="172" fontId="30" fillId="12" borderId="66" xfId="3" applyNumberFormat="1" applyFont="1" applyFill="1" applyBorder="1" applyAlignment="1">
      <alignment horizontal="center" vertical="center" wrapText="1" readingOrder="1"/>
    </xf>
    <xf numFmtId="164" fontId="30" fillId="11" borderId="68" xfId="3" applyNumberFormat="1" applyFont="1" applyFill="1" applyBorder="1" applyAlignment="1">
      <alignment horizontal="center" vertical="center" wrapText="1" readingOrder="1"/>
    </xf>
    <xf numFmtId="164" fontId="30" fillId="11" borderId="71" xfId="3" applyNumberFormat="1" applyFont="1" applyFill="1" applyBorder="1" applyAlignment="1">
      <alignment horizontal="center" vertical="center" wrapText="1" readingOrder="1"/>
    </xf>
    <xf numFmtId="164" fontId="95" fillId="11" borderId="69" xfId="3" applyNumberFormat="1" applyFont="1" applyFill="1" applyBorder="1" applyAlignment="1">
      <alignment horizontal="center" vertical="center" wrapText="1" readingOrder="1"/>
    </xf>
    <xf numFmtId="0" fontId="110" fillId="8" borderId="34" xfId="1" applyFont="1" applyFill="1" applyBorder="1" applyAlignment="1">
      <alignment vertical="center"/>
    </xf>
    <xf numFmtId="0" fontId="110" fillId="8" borderId="12" xfId="1" applyFont="1" applyFill="1" applyBorder="1" applyAlignment="1">
      <alignment horizontal="right" vertical="center" indent="1"/>
    </xf>
    <xf numFmtId="0" fontId="110" fillId="8" borderId="11" xfId="1" applyFont="1" applyFill="1" applyBorder="1" applyAlignment="1">
      <alignment horizontal="center" vertical="center"/>
    </xf>
    <xf numFmtId="0" fontId="110" fillId="8" borderId="12" xfId="1" applyFont="1" applyFill="1" applyBorder="1" applyAlignment="1">
      <alignment horizontal="center" vertical="center"/>
    </xf>
    <xf numFmtId="0" fontId="110" fillId="8" borderId="35" xfId="1" applyFont="1" applyFill="1" applyBorder="1" applyAlignment="1">
      <alignment horizontal="center" vertical="center"/>
    </xf>
    <xf numFmtId="0" fontId="110" fillId="8" borderId="34" xfId="1" applyFont="1" applyFill="1" applyBorder="1" applyAlignment="1">
      <alignment horizontal="center" vertical="center"/>
    </xf>
    <xf numFmtId="0" fontId="114" fillId="2" borderId="29" xfId="0" applyFont="1" applyFill="1" applyBorder="1" applyAlignment="1">
      <alignment horizontal="left" vertical="center" wrapText="1"/>
    </xf>
    <xf numFmtId="0" fontId="112" fillId="2" borderId="0" xfId="0" applyFont="1" applyFill="1"/>
    <xf numFmtId="0" fontId="0" fillId="2" borderId="5" xfId="0" applyFill="1" applyBorder="1"/>
    <xf numFmtId="0" fontId="111" fillId="11" borderId="22" xfId="1" applyFont="1" applyFill="1" applyBorder="1" applyAlignment="1">
      <alignment vertical="center"/>
    </xf>
    <xf numFmtId="166" fontId="111" fillId="11" borderId="52" xfId="1" applyNumberFormat="1" applyFont="1" applyFill="1" applyBorder="1" applyAlignment="1">
      <alignment horizontal="center" vertical="center"/>
    </xf>
    <xf numFmtId="164" fontId="112" fillId="11" borderId="39" xfId="0" applyNumberFormat="1" applyFont="1" applyFill="1" applyBorder="1" applyAlignment="1">
      <alignment horizontal="center"/>
    </xf>
    <xf numFmtId="164" fontId="112" fillId="11" borderId="47" xfId="0" applyNumberFormat="1" applyFont="1" applyFill="1" applyBorder="1" applyAlignment="1">
      <alignment horizontal="center"/>
    </xf>
    <xf numFmtId="164" fontId="112" fillId="11" borderId="43" xfId="0" applyNumberFormat="1" applyFont="1" applyFill="1" applyBorder="1" applyAlignment="1">
      <alignment horizontal="center"/>
    </xf>
    <xf numFmtId="0" fontId="111" fillId="11" borderId="19" xfId="1" applyFont="1" applyFill="1" applyBorder="1" applyAlignment="1">
      <alignment vertical="center"/>
    </xf>
    <xf numFmtId="166" fontId="111" fillId="11" borderId="53" xfId="1" applyNumberFormat="1" applyFont="1" applyFill="1" applyBorder="1" applyAlignment="1">
      <alignment horizontal="center" vertical="center"/>
    </xf>
    <xf numFmtId="164" fontId="112" fillId="11" borderId="40" xfId="0" applyNumberFormat="1" applyFont="1" applyFill="1" applyBorder="1" applyAlignment="1">
      <alignment horizontal="center"/>
    </xf>
    <xf numFmtId="164" fontId="112" fillId="11" borderId="44" xfId="0" applyNumberFormat="1" applyFont="1" applyFill="1" applyBorder="1" applyAlignment="1">
      <alignment horizontal="center"/>
    </xf>
    <xf numFmtId="0" fontId="111" fillId="11" borderId="20" xfId="1" applyFont="1" applyFill="1" applyBorder="1" applyAlignment="1">
      <alignment vertical="center"/>
    </xf>
    <xf numFmtId="166" fontId="111" fillId="11" borderId="54" xfId="1" applyNumberFormat="1" applyFont="1" applyFill="1" applyBorder="1" applyAlignment="1">
      <alignment horizontal="center" vertical="center"/>
    </xf>
    <xf numFmtId="0" fontId="111" fillId="11" borderId="21" xfId="1" applyFont="1" applyFill="1" applyBorder="1" applyAlignment="1">
      <alignment vertical="center"/>
    </xf>
    <xf numFmtId="166" fontId="111" fillId="11" borderId="55" xfId="1" applyNumberFormat="1" applyFont="1" applyFill="1" applyBorder="1" applyAlignment="1">
      <alignment horizontal="center" vertical="center"/>
    </xf>
    <xf numFmtId="0" fontId="111" fillId="11" borderId="33" xfId="1" applyFont="1" applyFill="1" applyBorder="1" applyAlignment="1">
      <alignment vertical="center"/>
    </xf>
    <xf numFmtId="166" fontId="111" fillId="11" borderId="56" xfId="1" applyNumberFormat="1" applyFont="1" applyFill="1" applyBorder="1" applyAlignment="1">
      <alignment horizontal="center" vertical="center"/>
    </xf>
    <xf numFmtId="164" fontId="112" fillId="11" borderId="38" xfId="0" applyNumberFormat="1" applyFont="1" applyFill="1" applyBorder="1" applyAlignment="1">
      <alignment horizontal="center"/>
    </xf>
    <xf numFmtId="164" fontId="112" fillId="11" borderId="45" xfId="0" applyNumberFormat="1" applyFont="1" applyFill="1" applyBorder="1" applyAlignment="1">
      <alignment horizontal="center"/>
    </xf>
    <xf numFmtId="0" fontId="111" fillId="11" borderId="41" xfId="1" applyFont="1" applyFill="1" applyBorder="1" applyAlignment="1">
      <alignment vertical="center"/>
    </xf>
    <xf numFmtId="166" fontId="111" fillId="11" borderId="46" xfId="1" applyNumberFormat="1" applyFont="1" applyFill="1" applyBorder="1" applyAlignment="1">
      <alignment horizontal="center" vertical="center"/>
    </xf>
    <xf numFmtId="164" fontId="112" fillId="11" borderId="42" xfId="0" applyNumberFormat="1" applyFont="1" applyFill="1" applyBorder="1" applyAlignment="1">
      <alignment horizontal="center"/>
    </xf>
    <xf numFmtId="164" fontId="112" fillId="11" borderId="46" xfId="0" applyNumberFormat="1" applyFont="1" applyFill="1" applyBorder="1" applyAlignment="1">
      <alignment horizontal="center"/>
    </xf>
    <xf numFmtId="0" fontId="108" fillId="11" borderId="79" xfId="0" applyFont="1" applyFill="1" applyBorder="1" applyAlignment="1">
      <alignment horizontal="left" vertical="center" wrapText="1"/>
    </xf>
    <xf numFmtId="164" fontId="7" fillId="11" borderId="199" xfId="0" applyNumberFormat="1" applyFont="1" applyFill="1" applyBorder="1" applyAlignment="1">
      <alignment horizontal="center" vertical="center" wrapText="1" readingOrder="1"/>
    </xf>
    <xf numFmtId="164" fontId="7" fillId="11" borderId="198" xfId="0" applyNumberFormat="1" applyFont="1" applyFill="1" applyBorder="1" applyAlignment="1">
      <alignment horizontal="center" vertical="center" wrapText="1" readingOrder="1"/>
    </xf>
    <xf numFmtId="0" fontId="7" fillId="11" borderId="198" xfId="0" applyFont="1" applyFill="1" applyBorder="1" applyAlignment="1">
      <alignment horizontal="center" vertical="center" wrapText="1"/>
    </xf>
    <xf numFmtId="164" fontId="16" fillId="12" borderId="18" xfId="0" applyNumberFormat="1" applyFont="1" applyFill="1" applyBorder="1" applyAlignment="1">
      <alignment horizontal="right"/>
    </xf>
    <xf numFmtId="164" fontId="16" fillId="12" borderId="0" xfId="0" applyNumberFormat="1" applyFont="1" applyFill="1" applyBorder="1" applyAlignment="1">
      <alignment horizontal="right"/>
    </xf>
    <xf numFmtId="164" fontId="16" fillId="12" borderId="6" xfId="0" applyNumberFormat="1" applyFont="1" applyFill="1" applyBorder="1" applyAlignment="1">
      <alignment horizontal="right"/>
    </xf>
    <xf numFmtId="164" fontId="16" fillId="12" borderId="4" xfId="0" applyNumberFormat="1" applyFont="1" applyFill="1" applyBorder="1" applyAlignment="1">
      <alignment horizontal="right"/>
    </xf>
    <xf numFmtId="164" fontId="16" fillId="12" borderId="5" xfId="0" applyNumberFormat="1" applyFont="1" applyFill="1" applyBorder="1" applyAlignment="1">
      <alignment horizontal="right"/>
    </xf>
    <xf numFmtId="164" fontId="16" fillId="12" borderId="158" xfId="0" applyNumberFormat="1" applyFont="1" applyFill="1" applyBorder="1" applyAlignment="1">
      <alignment horizontal="right"/>
    </xf>
    <xf numFmtId="164" fontId="95" fillId="2" borderId="63" xfId="3" applyNumberFormat="1" applyFont="1" applyFill="1" applyBorder="1" applyAlignment="1">
      <alignment horizontal="center" vertical="center" wrapText="1" readingOrder="1"/>
    </xf>
    <xf numFmtId="164" fontId="5" fillId="0" borderId="0" xfId="0" applyNumberFormat="1" applyFont="1"/>
    <xf numFmtId="0" fontId="12" fillId="6" borderId="0" xfId="0" applyFont="1" applyFill="1" applyBorder="1"/>
    <xf numFmtId="164" fontId="95" fillId="2" borderId="65" xfId="3" applyNumberFormat="1" applyFont="1" applyFill="1" applyBorder="1" applyAlignment="1">
      <alignment horizontal="center" vertical="center" wrapText="1" readingOrder="1"/>
    </xf>
    <xf numFmtId="164" fontId="30" fillId="11" borderId="209" xfId="3" applyNumberFormat="1" applyFont="1" applyFill="1" applyBorder="1" applyAlignment="1">
      <alignment horizontal="center" vertical="center" wrapText="1" readingOrder="1"/>
    </xf>
    <xf numFmtId="164" fontId="31" fillId="2" borderId="61" xfId="3" applyNumberFormat="1" applyFont="1" applyFill="1" applyBorder="1" applyAlignment="1">
      <alignment horizontal="center" vertical="center" wrapText="1" readingOrder="1"/>
    </xf>
    <xf numFmtId="164" fontId="31" fillId="2" borderId="63" xfId="3" applyNumberFormat="1" applyFont="1" applyFill="1" applyBorder="1" applyAlignment="1">
      <alignment horizontal="center" vertical="center" wrapText="1" readingOrder="1"/>
    </xf>
    <xf numFmtId="164" fontId="124" fillId="0" borderId="0" xfId="0" applyNumberFormat="1" applyFont="1"/>
    <xf numFmtId="0" fontId="3" fillId="8" borderId="18" xfId="287" applyFont="1" applyFill="1" applyBorder="1"/>
    <xf numFmtId="0" fontId="3" fillId="8" borderId="0" xfId="287" applyFont="1" applyFill="1" applyBorder="1"/>
    <xf numFmtId="0" fontId="3" fillId="8" borderId="6" xfId="287" applyFont="1" applyFill="1" applyBorder="1"/>
    <xf numFmtId="0" fontId="4" fillId="2" borderId="18" xfId="287" applyFill="1" applyBorder="1" applyAlignment="1">
      <alignment horizontal="right" vertical="center" wrapText="1"/>
    </xf>
    <xf numFmtId="0" fontId="4" fillId="2" borderId="0" xfId="287" applyFill="1" applyBorder="1" applyAlignment="1">
      <alignment horizontal="right" vertical="center" wrapText="1"/>
    </xf>
    <xf numFmtId="0" fontId="4" fillId="2" borderId="6" xfId="287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 wrapText="1"/>
    </xf>
    <xf numFmtId="164" fontId="0" fillId="2" borderId="0" xfId="0" applyNumberFormat="1" applyFill="1" applyBorder="1" applyAlignment="1">
      <alignment horizontal="right" vertical="center" wrapText="1"/>
    </xf>
    <xf numFmtId="0" fontId="0" fillId="2" borderId="18" xfId="0" applyFill="1" applyBorder="1" applyAlignment="1">
      <alignment horizontal="right" vertical="center" wrapText="1"/>
    </xf>
    <xf numFmtId="0" fontId="4" fillId="2" borderId="4" xfId="287" applyFill="1" applyBorder="1" applyAlignment="1">
      <alignment horizontal="right" vertical="center" wrapText="1"/>
    </xf>
    <xf numFmtId="164" fontId="0" fillId="2" borderId="5" xfId="0" applyNumberFormat="1" applyFill="1" applyBorder="1" applyAlignment="1">
      <alignment horizontal="right" vertical="center" wrapText="1"/>
    </xf>
    <xf numFmtId="166" fontId="106" fillId="73" borderId="0" xfId="0" applyNumberFormat="1" applyFont="1" applyFill="1" applyBorder="1" applyAlignment="1">
      <alignment vertical="center"/>
    </xf>
    <xf numFmtId="0" fontId="125" fillId="11" borderId="0" xfId="0" applyFont="1" applyFill="1" applyBorder="1" applyAlignment="1">
      <alignment horizontal="left" vertical="center"/>
    </xf>
    <xf numFmtId="166" fontId="125" fillId="11" borderId="0" xfId="0" applyNumberFormat="1" applyFont="1" applyFill="1" applyBorder="1" applyAlignment="1">
      <alignment horizontal="center" vertical="center"/>
    </xf>
    <xf numFmtId="164" fontId="126" fillId="11" borderId="0" xfId="0" applyNumberFormat="1" applyFont="1" applyFill="1" applyBorder="1" applyAlignment="1">
      <alignment horizontal="center" vertical="center"/>
    </xf>
    <xf numFmtId="0" fontId="7" fillId="11" borderId="0" xfId="0" applyFont="1" applyFill="1" applyBorder="1"/>
    <xf numFmtId="166" fontId="109" fillId="11" borderId="0" xfId="0" applyNumberFormat="1" applyFont="1" applyFill="1" applyBorder="1" applyAlignment="1">
      <alignment vertical="center"/>
    </xf>
    <xf numFmtId="0" fontId="108" fillId="11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6" fontId="109" fillId="2" borderId="0" xfId="0" applyNumberFormat="1" applyFont="1" applyFill="1" applyBorder="1" applyAlignment="1">
      <alignment vertical="center"/>
    </xf>
    <xf numFmtId="164" fontId="108" fillId="2" borderId="0" xfId="0" applyNumberFormat="1" applyFont="1" applyFill="1" applyBorder="1" applyAlignment="1">
      <alignment horizontal="center" vertical="center"/>
    </xf>
    <xf numFmtId="0" fontId="108" fillId="2" borderId="0" xfId="0" applyFont="1" applyFill="1" applyBorder="1" applyAlignment="1">
      <alignment horizontal="center" vertical="center"/>
    </xf>
    <xf numFmtId="0" fontId="125" fillId="11" borderId="0" xfId="0" applyFont="1" applyFill="1" applyBorder="1" applyAlignment="1">
      <alignment vertical="center"/>
    </xf>
    <xf numFmtId="0" fontId="54" fillId="11" borderId="0" xfId="0" applyFont="1" applyFill="1" applyBorder="1"/>
    <xf numFmtId="164" fontId="7" fillId="11" borderId="0" xfId="0" applyNumberFormat="1" applyFont="1" applyFill="1" applyBorder="1" applyAlignment="1">
      <alignment horizontal="center" vertical="top"/>
    </xf>
    <xf numFmtId="0" fontId="54" fillId="2" borderId="0" xfId="0" applyFont="1" applyFill="1" applyBorder="1"/>
    <xf numFmtId="164" fontId="7" fillId="2" borderId="0" xfId="0" applyNumberFormat="1" applyFont="1" applyFill="1" applyBorder="1" applyAlignment="1">
      <alignment horizontal="center" vertical="center"/>
    </xf>
    <xf numFmtId="164" fontId="7" fillId="11" borderId="0" xfId="0" applyNumberFormat="1" applyFont="1" applyFill="1" applyBorder="1" applyAlignment="1">
      <alignment horizontal="center" vertical="center"/>
    </xf>
    <xf numFmtId="0" fontId="62" fillId="5" borderId="0" xfId="2926" applyFill="1" applyBorder="1"/>
    <xf numFmtId="0" fontId="34" fillId="2" borderId="210" xfId="0" applyFont="1" applyFill="1" applyBorder="1" applyAlignment="1">
      <alignment horizontal="center" vertical="center"/>
    </xf>
    <xf numFmtId="164" fontId="120" fillId="11" borderId="198" xfId="0" applyNumberFormat="1" applyFont="1" applyFill="1" applyBorder="1" applyAlignment="1">
      <alignment horizontal="center" vertical="center" wrapText="1" readingOrder="1"/>
    </xf>
    <xf numFmtId="164" fontId="120" fillId="2" borderId="210" xfId="0" applyNumberFormat="1" applyFont="1" applyFill="1" applyBorder="1" applyAlignment="1">
      <alignment horizontal="center" vertical="center" wrapText="1" readingOrder="1"/>
    </xf>
    <xf numFmtId="164" fontId="121" fillId="2" borderId="148" xfId="0" applyNumberFormat="1" applyFont="1" applyFill="1" applyBorder="1" applyAlignment="1">
      <alignment horizontal="center" vertical="center" wrapText="1" readingOrder="1"/>
    </xf>
    <xf numFmtId="164" fontId="121" fillId="2" borderId="76" xfId="0" applyNumberFormat="1" applyFont="1" applyFill="1" applyBorder="1" applyAlignment="1">
      <alignment horizontal="center" vertical="center" wrapText="1" readingOrder="1"/>
    </xf>
    <xf numFmtId="164" fontId="121" fillId="11" borderId="198" xfId="0" applyNumberFormat="1" applyFont="1" applyFill="1" applyBorder="1" applyAlignment="1">
      <alignment horizontal="center" vertical="center" wrapText="1"/>
    </xf>
    <xf numFmtId="164" fontId="121" fillId="2" borderId="166" xfId="0" applyNumberFormat="1" applyFont="1" applyFill="1" applyBorder="1" applyAlignment="1">
      <alignment horizontal="center" vertical="center" wrapText="1"/>
    </xf>
    <xf numFmtId="164" fontId="121" fillId="2" borderId="76" xfId="0" applyNumberFormat="1" applyFont="1" applyFill="1" applyBorder="1" applyAlignment="1">
      <alignment horizontal="center" vertical="center" wrapText="1"/>
    </xf>
    <xf numFmtId="0" fontId="98" fillId="8" borderId="210" xfId="0" applyFont="1" applyFill="1" applyBorder="1" applyAlignment="1">
      <alignment horizontal="center" vertical="center" wrapText="1"/>
    </xf>
    <xf numFmtId="0" fontId="34" fillId="73" borderId="213" xfId="0" applyFont="1" applyFill="1" applyBorder="1" applyAlignment="1">
      <alignment horizontal="center" vertical="center"/>
    </xf>
    <xf numFmtId="0" fontId="34" fillId="2" borderId="213" xfId="0" applyFont="1" applyFill="1" applyBorder="1" applyAlignment="1">
      <alignment horizontal="center" vertical="center"/>
    </xf>
    <xf numFmtId="0" fontId="7" fillId="2" borderId="164" xfId="0" applyFont="1" applyFill="1" applyBorder="1" applyAlignment="1">
      <alignment horizontal="center" vertical="center" wrapText="1"/>
    </xf>
    <xf numFmtId="0" fontId="7" fillId="2" borderId="215" xfId="0" applyFont="1" applyFill="1" applyBorder="1" applyAlignment="1">
      <alignment horizontal="center" vertical="center" wrapText="1"/>
    </xf>
    <xf numFmtId="0" fontId="109" fillId="2" borderId="78" xfId="0" applyFont="1" applyFill="1" applyBorder="1" applyAlignment="1">
      <alignment horizontal="left" vertical="center" wrapText="1"/>
    </xf>
    <xf numFmtId="0" fontId="109" fillId="2" borderId="216" xfId="0" applyFont="1" applyFill="1" applyBorder="1" applyAlignment="1">
      <alignment horizontal="left" vertical="center" wrapText="1"/>
    </xf>
    <xf numFmtId="164" fontId="7" fillId="2" borderId="207" xfId="0" applyNumberFormat="1" applyFont="1" applyFill="1" applyBorder="1" applyAlignment="1">
      <alignment horizontal="center" vertical="center" wrapText="1" readingOrder="1"/>
    </xf>
    <xf numFmtId="164" fontId="121" fillId="2" borderId="207" xfId="0" applyNumberFormat="1" applyFont="1" applyFill="1" applyBorder="1" applyAlignment="1">
      <alignment horizontal="center" vertical="center" wrapText="1" readingOrder="1"/>
    </xf>
    <xf numFmtId="164" fontId="121" fillId="2" borderId="207" xfId="0" applyNumberFormat="1" applyFont="1" applyFill="1" applyBorder="1" applyAlignment="1">
      <alignment horizontal="center" vertical="center" wrapText="1"/>
    </xf>
    <xf numFmtId="0" fontId="7" fillId="2" borderId="217" xfId="0" applyFont="1" applyFill="1" applyBorder="1" applyAlignment="1">
      <alignment horizontal="center" vertical="center" wrapText="1"/>
    </xf>
    <xf numFmtId="164" fontId="7" fillId="2" borderId="207" xfId="0" applyNumberFormat="1" applyFont="1" applyFill="1" applyBorder="1" applyAlignment="1">
      <alignment horizontal="center" vertical="center"/>
    </xf>
    <xf numFmtId="164" fontId="120" fillId="2" borderId="166" xfId="0" applyNumberFormat="1" applyFont="1" applyFill="1" applyBorder="1" applyAlignment="1">
      <alignment horizontal="center" vertical="center" wrapText="1"/>
    </xf>
    <xf numFmtId="164" fontId="120" fillId="2" borderId="76" xfId="0" applyNumberFormat="1" applyFont="1" applyFill="1" applyBorder="1" applyAlignment="1">
      <alignment horizontal="center" vertical="center" wrapText="1"/>
    </xf>
    <xf numFmtId="164" fontId="120" fillId="11" borderId="214" xfId="0" applyNumberFormat="1" applyFont="1" applyFill="1" applyBorder="1" applyAlignment="1">
      <alignment horizontal="center" vertical="center" wrapText="1" readingOrder="1"/>
    </xf>
    <xf numFmtId="164" fontId="120" fillId="2" borderId="164" xfId="0" applyNumberFormat="1" applyFont="1" applyFill="1" applyBorder="1" applyAlignment="1">
      <alignment horizontal="center" vertical="center" wrapText="1" readingOrder="1"/>
    </xf>
    <xf numFmtId="164" fontId="120" fillId="2" borderId="218" xfId="0" applyNumberFormat="1" applyFont="1" applyFill="1" applyBorder="1" applyAlignment="1">
      <alignment horizontal="center" vertical="center" wrapText="1" readingOrder="1"/>
    </xf>
    <xf numFmtId="164" fontId="120" fillId="2" borderId="6" xfId="0" applyNumberFormat="1" applyFont="1" applyFill="1" applyBorder="1" applyAlignment="1">
      <alignment horizontal="center" vertical="center" wrapText="1" readingOrder="1"/>
    </xf>
    <xf numFmtId="164" fontId="120" fillId="2" borderId="215" xfId="0" applyNumberFormat="1" applyFont="1" applyFill="1" applyBorder="1" applyAlignment="1">
      <alignment horizontal="center" vertical="center" wrapText="1" readingOrder="1"/>
    </xf>
    <xf numFmtId="164" fontId="7" fillId="2" borderId="110" xfId="0" applyNumberFormat="1" applyFont="1" applyFill="1" applyBorder="1" applyAlignment="1">
      <alignment horizontal="center" vertical="center"/>
    </xf>
    <xf numFmtId="164" fontId="120" fillId="2" borderId="217" xfId="0" applyNumberFormat="1" applyFont="1" applyFill="1" applyBorder="1" applyAlignment="1">
      <alignment horizontal="center" vertical="center" wrapText="1" readingOrder="1"/>
    </xf>
    <xf numFmtId="0" fontId="54" fillId="0" borderId="0" xfId="0" applyFont="1"/>
    <xf numFmtId="0" fontId="54" fillId="0" borderId="0" xfId="0" applyFont="1" applyBorder="1"/>
    <xf numFmtId="0" fontId="98" fillId="2" borderId="0" xfId="0" applyFont="1" applyFill="1" applyBorder="1" applyAlignment="1">
      <alignment horizontal="left" vertical="center" wrapText="1"/>
    </xf>
    <xf numFmtId="0" fontId="106" fillId="2" borderId="0" xfId="0" applyFont="1" applyFill="1" applyBorder="1"/>
    <xf numFmtId="0" fontId="96" fillId="8" borderId="195" xfId="0" applyFont="1" applyFill="1" applyBorder="1"/>
    <xf numFmtId="0" fontId="128" fillId="0" borderId="0" xfId="0" applyFont="1"/>
    <xf numFmtId="0" fontId="129" fillId="7" borderId="0" xfId="0" applyFont="1" applyFill="1" applyBorder="1"/>
    <xf numFmtId="0" fontId="96" fillId="7" borderId="18" xfId="0" applyFont="1" applyFill="1" applyBorder="1" applyAlignment="1"/>
    <xf numFmtId="0" fontId="96" fillId="7" borderId="0" xfId="0" applyFont="1" applyFill="1" applyBorder="1" applyAlignment="1">
      <alignment horizontal="center"/>
    </xf>
    <xf numFmtId="0" fontId="96" fillId="7" borderId="18" xfId="0" applyFont="1" applyFill="1" applyBorder="1" applyAlignment="1">
      <alignment horizontal="center"/>
    </xf>
    <xf numFmtId="0" fontId="128" fillId="0" borderId="0" xfId="0" applyFont="1" applyBorder="1"/>
    <xf numFmtId="164" fontId="131" fillId="74" borderId="0" xfId="0" applyNumberFormat="1" applyFont="1" applyFill="1" applyBorder="1" applyAlignment="1">
      <alignment horizontal="center"/>
    </xf>
    <xf numFmtId="0" fontId="130" fillId="2" borderId="0" xfId="0" applyFont="1" applyFill="1" applyBorder="1" applyAlignment="1">
      <alignment horizontal="center" vertical="center" wrapText="1"/>
    </xf>
    <xf numFmtId="164" fontId="131" fillId="2" borderId="0" xfId="0" applyNumberFormat="1" applyFont="1" applyFill="1" applyBorder="1" applyAlignment="1">
      <alignment horizontal="center"/>
    </xf>
    <xf numFmtId="0" fontId="131" fillId="2" borderId="0" xfId="0" applyFont="1" applyFill="1" applyBorder="1" applyAlignment="1">
      <alignment horizontal="center"/>
    </xf>
    <xf numFmtId="164" fontId="131" fillId="75" borderId="0" xfId="0" applyNumberFormat="1" applyFont="1" applyFill="1" applyBorder="1" applyAlignment="1">
      <alignment horizontal="center"/>
    </xf>
    <xf numFmtId="0" fontId="130" fillId="74" borderId="0" xfId="0" applyFont="1" applyFill="1" applyBorder="1" applyAlignment="1">
      <alignment horizontal="center" vertical="center" wrapText="1"/>
    </xf>
    <xf numFmtId="0" fontId="131" fillId="74" borderId="0" xfId="0" applyFont="1" applyFill="1" applyBorder="1" applyAlignment="1">
      <alignment horizontal="center"/>
    </xf>
    <xf numFmtId="0" fontId="131" fillId="74" borderId="0" xfId="0" applyFont="1" applyFill="1" applyBorder="1"/>
    <xf numFmtId="0" fontId="130" fillId="2" borderId="5" xfId="0" applyFont="1" applyFill="1" applyBorder="1" applyAlignment="1">
      <alignment horizontal="center" vertical="center" wrapText="1"/>
    </xf>
    <xf numFmtId="164" fontId="131" fillId="2" borderId="5" xfId="0" applyNumberFormat="1" applyFont="1" applyFill="1" applyBorder="1" applyAlignment="1">
      <alignment horizontal="center"/>
    </xf>
    <xf numFmtId="0" fontId="131" fillId="2" borderId="5" xfId="0" applyFont="1" applyFill="1" applyBorder="1" applyAlignment="1">
      <alignment horizontal="center"/>
    </xf>
    <xf numFmtId="0" fontId="96" fillId="7" borderId="8" xfId="0" applyFont="1" applyFill="1" applyBorder="1" applyAlignment="1">
      <alignment horizontal="center" vertical="center" wrapText="1"/>
    </xf>
    <xf numFmtId="0" fontId="96" fillId="7" borderId="0" xfId="0" applyFont="1" applyFill="1" applyBorder="1" applyAlignment="1">
      <alignment horizontal="center" vertical="center" wrapText="1"/>
    </xf>
    <xf numFmtId="164" fontId="96" fillId="7" borderId="0" xfId="0" applyNumberFormat="1" applyFont="1" applyFill="1" applyBorder="1" applyAlignment="1">
      <alignment horizontal="center"/>
    </xf>
    <xf numFmtId="0" fontId="130" fillId="9" borderId="0" xfId="0" applyFont="1" applyFill="1" applyBorder="1" applyAlignment="1">
      <alignment horizontal="center" vertical="center" wrapText="1"/>
    </xf>
    <xf numFmtId="0" fontId="130" fillId="9" borderId="0" xfId="0" applyFont="1" applyFill="1" applyBorder="1" applyAlignment="1">
      <alignment horizontal="center"/>
    </xf>
    <xf numFmtId="164" fontId="130" fillId="9" borderId="0" xfId="0" applyNumberFormat="1" applyFont="1" applyFill="1" applyBorder="1" applyAlignment="1">
      <alignment horizontal="center"/>
    </xf>
    <xf numFmtId="164" fontId="96" fillId="7" borderId="8" xfId="0" applyNumberFormat="1" applyFont="1" applyFill="1" applyBorder="1" applyAlignment="1">
      <alignment horizontal="center"/>
    </xf>
    <xf numFmtId="0" fontId="96" fillId="7" borderId="8" xfId="0" applyFont="1" applyFill="1" applyBorder="1" applyAlignment="1">
      <alignment horizontal="center"/>
    </xf>
    <xf numFmtId="0" fontId="130" fillId="9" borderId="194" xfId="0" applyFont="1" applyFill="1" applyBorder="1" applyAlignment="1">
      <alignment horizontal="center" vertical="center" wrapText="1"/>
    </xf>
    <xf numFmtId="164" fontId="130" fillId="9" borderId="194" xfId="0" applyNumberFormat="1" applyFont="1" applyFill="1" applyBorder="1" applyAlignment="1">
      <alignment horizontal="center"/>
    </xf>
    <xf numFmtId="0" fontId="130" fillId="9" borderId="194" xfId="0" applyFont="1" applyFill="1" applyBorder="1" applyAlignment="1">
      <alignment horizontal="center"/>
    </xf>
    <xf numFmtId="0" fontId="96" fillId="7" borderId="14" xfId="0" applyFont="1" applyFill="1" applyBorder="1" applyAlignment="1">
      <alignment horizontal="center"/>
    </xf>
    <xf numFmtId="0" fontId="96" fillId="7" borderId="14" xfId="0" applyFont="1" applyFill="1" applyBorder="1" applyAlignment="1">
      <alignment horizontal="left"/>
    </xf>
    <xf numFmtId="164" fontId="96" fillId="7" borderId="14" xfId="0" applyNumberFormat="1" applyFont="1" applyFill="1" applyBorder="1" applyAlignment="1">
      <alignment horizontal="center"/>
    </xf>
    <xf numFmtId="0" fontId="130" fillId="9" borderId="0" xfId="0" applyFont="1" applyFill="1" applyBorder="1" applyAlignment="1">
      <alignment horizontal="left"/>
    </xf>
    <xf numFmtId="0" fontId="128" fillId="2" borderId="0" xfId="0" applyFont="1" applyFill="1" applyBorder="1" applyAlignment="1">
      <alignment horizontal="center" vertical="center"/>
    </xf>
    <xf numFmtId="164" fontId="132" fillId="0" borderId="0" xfId="0" applyNumberFormat="1" applyFont="1" applyBorder="1" applyAlignment="1">
      <alignment horizontal="center" vertical="center"/>
    </xf>
    <xf numFmtId="164" fontId="132" fillId="2" borderId="0" xfId="0" applyNumberFormat="1" applyFont="1" applyFill="1" applyBorder="1" applyAlignment="1">
      <alignment horizontal="center" vertical="center"/>
    </xf>
    <xf numFmtId="0" fontId="128" fillId="5" borderId="0" xfId="0" applyFont="1" applyFill="1" applyBorder="1"/>
    <xf numFmtId="0" fontId="128" fillId="5" borderId="0" xfId="0" applyFont="1" applyFill="1" applyBorder="1" applyAlignment="1">
      <alignment horizontal="center"/>
    </xf>
    <xf numFmtId="0" fontId="128" fillId="5" borderId="0" xfId="0" applyFont="1" applyFill="1" applyBorder="1" applyAlignment="1">
      <alignment horizontal="left"/>
    </xf>
    <xf numFmtId="0" fontId="131" fillId="5" borderId="0" xfId="0" applyFont="1" applyFill="1" applyBorder="1" applyAlignment="1">
      <alignment horizontal="center"/>
    </xf>
    <xf numFmtId="0" fontId="128" fillId="37" borderId="90" xfId="0" applyFont="1" applyFill="1" applyBorder="1" applyAlignment="1">
      <alignment vertical="top" wrapText="1"/>
    </xf>
    <xf numFmtId="0" fontId="128" fillId="38" borderId="77" xfId="0" applyFont="1" applyFill="1" applyBorder="1" applyAlignment="1">
      <alignment vertical="top" wrapText="1"/>
    </xf>
    <xf numFmtId="0" fontId="134" fillId="38" borderId="77" xfId="0" applyFont="1" applyFill="1" applyBorder="1" applyAlignment="1">
      <alignment horizontal="center" vertical="center" wrapText="1" readingOrder="1"/>
    </xf>
    <xf numFmtId="0" fontId="134" fillId="39" borderId="77" xfId="0" applyFont="1" applyFill="1" applyBorder="1" applyAlignment="1">
      <alignment horizontal="left" vertical="center" wrapText="1" readingOrder="1"/>
    </xf>
    <xf numFmtId="0" fontId="134" fillId="39" borderId="77" xfId="0" applyFont="1" applyFill="1" applyBorder="1" applyAlignment="1">
      <alignment horizontal="center" vertical="center" wrapText="1" readingOrder="1"/>
    </xf>
    <xf numFmtId="164" fontId="134" fillId="39" borderId="77" xfId="0" applyNumberFormat="1" applyFont="1" applyFill="1" applyBorder="1" applyAlignment="1">
      <alignment horizontal="center" vertical="center" wrapText="1" readingOrder="1"/>
    </xf>
    <xf numFmtId="164" fontId="130" fillId="39" borderId="101" xfId="0" applyNumberFormat="1" applyFont="1" applyFill="1" applyBorder="1" applyAlignment="1">
      <alignment horizontal="center" vertical="center" wrapText="1" readingOrder="1"/>
    </xf>
    <xf numFmtId="164" fontId="135" fillId="11" borderId="100" xfId="3" applyNumberFormat="1" applyFont="1" applyFill="1" applyBorder="1" applyAlignment="1">
      <alignment horizontal="center" vertical="center" wrapText="1" readingOrder="1"/>
    </xf>
    <xf numFmtId="0" fontId="134" fillId="38" borderId="77" xfId="0" applyFont="1" applyFill="1" applyBorder="1" applyAlignment="1">
      <alignment horizontal="left" vertical="center" wrapText="1" readingOrder="1"/>
    </xf>
    <xf numFmtId="0" fontId="130" fillId="39" borderId="99" xfId="0" applyFont="1" applyFill="1" applyBorder="1" applyAlignment="1">
      <alignment horizontal="center" vertical="center" wrapText="1" readingOrder="1"/>
    </xf>
    <xf numFmtId="164" fontId="134" fillId="38" borderId="77" xfId="0" applyNumberFormat="1" applyFont="1" applyFill="1" applyBorder="1" applyAlignment="1">
      <alignment horizontal="center" vertical="center" wrapText="1" readingOrder="1"/>
    </xf>
    <xf numFmtId="164" fontId="136" fillId="11" borderId="100" xfId="3" applyNumberFormat="1" applyFont="1" applyFill="1" applyBorder="1" applyAlignment="1">
      <alignment horizontal="center" vertical="center" wrapText="1" readingOrder="1"/>
    </xf>
    <xf numFmtId="0" fontId="137" fillId="5" borderId="0" xfId="0" applyFont="1" applyFill="1" applyBorder="1"/>
    <xf numFmtId="0" fontId="138" fillId="5" borderId="0" xfId="0" applyFont="1" applyFill="1" applyBorder="1" applyAlignment="1">
      <alignment horizontal="left"/>
    </xf>
    <xf numFmtId="0" fontId="134" fillId="38" borderId="77" xfId="0" applyFont="1" applyFill="1" applyBorder="1" applyAlignment="1">
      <alignment horizontal="center" vertical="center" readingOrder="1"/>
    </xf>
    <xf numFmtId="0" fontId="129" fillId="7" borderId="18" xfId="0" applyFont="1" applyFill="1" applyBorder="1"/>
    <xf numFmtId="0" fontId="128" fillId="5" borderId="154" xfId="0" applyFont="1" applyFill="1" applyBorder="1"/>
    <xf numFmtId="0" fontId="128" fillId="5" borderId="153" xfId="0" applyFont="1" applyFill="1" applyBorder="1"/>
    <xf numFmtId="164" fontId="4" fillId="2" borderId="6" xfId="287" applyNumberFormat="1" applyFill="1" applyBorder="1"/>
    <xf numFmtId="164" fontId="4" fillId="2" borderId="158" xfId="287" applyNumberFormat="1" applyFill="1" applyBorder="1"/>
    <xf numFmtId="0" fontId="54" fillId="2" borderId="7" xfId="0" applyFont="1" applyFill="1" applyBorder="1"/>
    <xf numFmtId="0" fontId="54" fillId="2" borderId="8" xfId="0" applyFont="1" applyFill="1" applyBorder="1"/>
    <xf numFmtId="0" fontId="106" fillId="2" borderId="8" xfId="0" applyFont="1" applyFill="1" applyBorder="1"/>
    <xf numFmtId="0" fontId="54" fillId="2" borderId="9" xfId="0" applyFont="1" applyFill="1" applyBorder="1"/>
    <xf numFmtId="0" fontId="54" fillId="5" borderId="14" xfId="0" applyFont="1" applyFill="1" applyBorder="1"/>
    <xf numFmtId="0" fontId="139" fillId="5" borderId="14" xfId="0" applyFont="1" applyFill="1" applyBorder="1"/>
    <xf numFmtId="0" fontId="139" fillId="5" borderId="15" xfId="0" applyFont="1" applyFill="1" applyBorder="1"/>
    <xf numFmtId="0" fontId="139" fillId="0" borderId="0" xfId="0" applyFont="1"/>
    <xf numFmtId="0" fontId="54" fillId="2" borderId="17" xfId="0" applyFont="1" applyFill="1" applyBorder="1"/>
    <xf numFmtId="0" fontId="98" fillId="4" borderId="16" xfId="0" quotePrefix="1" applyFont="1" applyFill="1" applyBorder="1" applyAlignment="1">
      <alignment horizontal="left" vertical="center" wrapText="1"/>
    </xf>
    <xf numFmtId="0" fontId="98" fillId="4" borderId="0" xfId="0" applyFont="1" applyFill="1" applyBorder="1" applyAlignment="1">
      <alignment horizontal="center" vertical="center" wrapText="1"/>
    </xf>
    <xf numFmtId="0" fontId="98" fillId="4" borderId="0" xfId="0" applyFont="1" applyFill="1" applyBorder="1" applyAlignment="1">
      <alignment horizontal="left" vertical="center" wrapText="1"/>
    </xf>
    <xf numFmtId="0" fontId="127" fillId="2" borderId="16" xfId="0" applyFont="1" applyFill="1" applyBorder="1" applyAlignment="1">
      <alignment horizontal="left" vertical="center" wrapText="1"/>
    </xf>
    <xf numFmtId="0" fontId="12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/>
    <xf numFmtId="0" fontId="140" fillId="2" borderId="0" xfId="0" applyFont="1" applyFill="1" applyBorder="1" applyAlignment="1">
      <alignment horizontal="right" vertical="center" wrapText="1"/>
    </xf>
    <xf numFmtId="0" fontId="54" fillId="0" borderId="16" xfId="0" applyFont="1" applyBorder="1"/>
    <xf numFmtId="166" fontId="127" fillId="2" borderId="0" xfId="0" applyNumberFormat="1" applyFont="1" applyFill="1" applyBorder="1" applyAlignment="1">
      <alignment horizontal="center" vertical="center" wrapText="1"/>
    </xf>
    <xf numFmtId="164" fontId="127" fillId="2" borderId="0" xfId="0" applyNumberFormat="1" applyFont="1" applyFill="1" applyBorder="1" applyAlignment="1">
      <alignment horizontal="right" vertical="center" wrapText="1"/>
    </xf>
    <xf numFmtId="0" fontId="54" fillId="6" borderId="16" xfId="0" applyFont="1" applyFill="1" applyBorder="1"/>
    <xf numFmtId="166" fontId="127" fillId="6" borderId="0" xfId="0" applyNumberFormat="1" applyFont="1" applyFill="1" applyBorder="1" applyAlignment="1">
      <alignment horizontal="center" vertical="center" wrapText="1"/>
    </xf>
    <xf numFmtId="165" fontId="127" fillId="2" borderId="0" xfId="0" applyNumberFormat="1" applyFont="1" applyFill="1" applyBorder="1" applyAlignment="1">
      <alignment horizontal="left" vertical="center" wrapText="1"/>
    </xf>
    <xf numFmtId="164" fontId="127" fillId="6" borderId="0" xfId="0" applyNumberFormat="1" applyFont="1" applyFill="1" applyBorder="1" applyAlignment="1">
      <alignment horizontal="right" vertical="center" wrapText="1"/>
    </xf>
    <xf numFmtId="0" fontId="127" fillId="6" borderId="16" xfId="0" applyFont="1" applyFill="1" applyBorder="1" applyAlignment="1">
      <alignment horizontal="left" vertical="center" wrapText="1"/>
    </xf>
    <xf numFmtId="0" fontId="98" fillId="4" borderId="16" xfId="0" applyFont="1" applyFill="1" applyBorder="1" applyAlignment="1">
      <alignment horizontal="left" vertical="center" wrapText="1"/>
    </xf>
    <xf numFmtId="164" fontId="98" fillId="4" borderId="0" xfId="0" applyNumberFormat="1" applyFont="1" applyFill="1" applyBorder="1"/>
    <xf numFmtId="0" fontId="98" fillId="2" borderId="0" xfId="0" applyFont="1" applyFill="1" applyBorder="1"/>
    <xf numFmtId="0" fontId="127" fillId="9" borderId="16" xfId="0" applyFont="1" applyFill="1" applyBorder="1" applyAlignment="1">
      <alignment horizontal="left" vertical="center" wrapText="1"/>
    </xf>
    <xf numFmtId="0" fontId="127" fillId="9" borderId="0" xfId="0" applyFont="1" applyFill="1" applyBorder="1" applyAlignment="1">
      <alignment horizontal="left" vertical="center" wrapText="1"/>
    </xf>
    <xf numFmtId="164" fontId="54" fillId="9" borderId="0" xfId="0" applyNumberFormat="1" applyFont="1" applyFill="1" applyBorder="1"/>
    <xf numFmtId="0" fontId="54" fillId="2" borderId="16" xfId="0" applyFont="1" applyFill="1" applyBorder="1"/>
    <xf numFmtId="0" fontId="54" fillId="5" borderId="15" xfId="0" applyFont="1" applyFill="1" applyBorder="1"/>
    <xf numFmtId="0" fontId="140" fillId="2" borderId="16" xfId="0" applyFont="1" applyFill="1" applyBorder="1" applyAlignment="1">
      <alignment horizontal="left" vertical="center" wrapText="1"/>
    </xf>
    <xf numFmtId="0" fontId="140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/>
    <xf numFmtId="0" fontId="7" fillId="2" borderId="10" xfId="0" applyFont="1" applyFill="1" applyBorder="1"/>
    <xf numFmtId="0" fontId="54" fillId="2" borderId="11" xfId="0" applyFont="1" applyFill="1" applyBorder="1"/>
    <xf numFmtId="0" fontId="54" fillId="2" borderId="12" xfId="0" applyFont="1" applyFill="1" applyBorder="1"/>
    <xf numFmtId="0" fontId="54" fillId="0" borderId="0" xfId="0" applyFont="1" applyFill="1"/>
    <xf numFmtId="0" fontId="54" fillId="2" borderId="0" xfId="0" applyFont="1" applyFill="1"/>
    <xf numFmtId="0" fontId="5" fillId="5" borderId="0" xfId="0" applyFont="1" applyFill="1"/>
    <xf numFmtId="0" fontId="123" fillId="5" borderId="0" xfId="0" applyFont="1" applyFill="1"/>
    <xf numFmtId="0" fontId="124" fillId="5" borderId="0" xfId="0" applyFont="1" applyFill="1"/>
    <xf numFmtId="0" fontId="5" fillId="2" borderId="0" xfId="0" applyFont="1" applyFill="1"/>
    <xf numFmtId="164" fontId="5" fillId="2" borderId="0" xfId="0" applyNumberFormat="1" applyFont="1" applyFill="1"/>
    <xf numFmtId="0" fontId="24" fillId="2" borderId="0" xfId="3" applyFont="1" applyFill="1" applyAlignment="1">
      <alignment horizontal="center" vertical="top" wrapText="1"/>
    </xf>
    <xf numFmtId="164" fontId="12" fillId="2" borderId="208" xfId="287" applyNumberFormat="1" applyFont="1" applyFill="1" applyBorder="1" applyAlignment="1">
      <alignment horizontal="center" vertical="center"/>
    </xf>
    <xf numFmtId="0" fontId="18" fillId="8" borderId="148" xfId="287" applyFont="1" applyFill="1" applyBorder="1" applyAlignment="1">
      <alignment horizontal="center" vertical="center"/>
    </xf>
    <xf numFmtId="291" fontId="119" fillId="73" borderId="221" xfId="287" applyNumberFormat="1" applyFont="1" applyFill="1" applyBorder="1" applyAlignment="1">
      <alignment horizontal="center" vertical="center"/>
    </xf>
    <xf numFmtId="164" fontId="131" fillId="74" borderId="220" xfId="0" applyNumberFormat="1" applyFont="1" applyFill="1" applyBorder="1" applyAlignment="1">
      <alignment horizontal="center"/>
    </xf>
    <xf numFmtId="0" fontId="96" fillId="8" borderId="0" xfId="0" applyFont="1" applyFill="1" applyBorder="1"/>
    <xf numFmtId="164" fontId="131" fillId="5" borderId="0" xfId="0" applyNumberFormat="1" applyFont="1" applyFill="1" applyBorder="1" applyAlignment="1">
      <alignment horizontal="center"/>
    </xf>
    <xf numFmtId="0" fontId="128" fillId="5" borderId="18" xfId="0" applyFont="1" applyFill="1" applyBorder="1"/>
    <xf numFmtId="0" fontId="128" fillId="76" borderId="220" xfId="0" applyFont="1" applyFill="1" applyBorder="1"/>
    <xf numFmtId="0" fontId="96" fillId="8" borderId="223" xfId="0" applyFont="1" applyFill="1" applyBorder="1"/>
    <xf numFmtId="0" fontId="96" fillId="8" borderId="220" xfId="0" applyFont="1" applyFill="1" applyBorder="1"/>
    <xf numFmtId="0" fontId="128" fillId="8" borderId="220" xfId="0" applyFont="1" applyFill="1" applyBorder="1"/>
    <xf numFmtId="0" fontId="96" fillId="8" borderId="18" xfId="0" applyFont="1" applyFill="1" applyBorder="1"/>
    <xf numFmtId="167" fontId="96" fillId="8" borderId="0" xfId="0" applyNumberFormat="1" applyFont="1" applyFill="1" applyBorder="1" applyAlignment="1">
      <alignment horizontal="left"/>
    </xf>
    <xf numFmtId="167" fontId="96" fillId="8" borderId="224" xfId="0" applyNumberFormat="1" applyFont="1" applyFill="1" applyBorder="1" applyAlignment="1"/>
    <xf numFmtId="167" fontId="96" fillId="8" borderId="0" xfId="0" applyNumberFormat="1" applyFont="1" applyFill="1" applyBorder="1" applyAlignment="1"/>
    <xf numFmtId="0" fontId="130" fillId="74" borderId="223" xfId="0" applyFont="1" applyFill="1" applyBorder="1"/>
    <xf numFmtId="0" fontId="130" fillId="74" borderId="220" xfId="0" applyFont="1" applyFill="1" applyBorder="1" applyAlignment="1">
      <alignment horizontal="center" vertical="center" wrapText="1"/>
    </xf>
    <xf numFmtId="0" fontId="131" fillId="74" borderId="220" xfId="0" applyFont="1" applyFill="1" applyBorder="1" applyAlignment="1">
      <alignment horizontal="center"/>
    </xf>
    <xf numFmtId="0" fontId="130" fillId="2" borderId="18" xfId="0" applyFont="1" applyFill="1" applyBorder="1"/>
    <xf numFmtId="0" fontId="130" fillId="74" borderId="18" xfId="0" applyFont="1" applyFill="1" applyBorder="1"/>
    <xf numFmtId="0" fontId="131" fillId="2" borderId="18" xfId="0" applyFont="1" applyFill="1" applyBorder="1"/>
    <xf numFmtId="0" fontId="131" fillId="74" borderId="18" xfId="0" applyFont="1" applyFill="1" applyBorder="1"/>
    <xf numFmtId="0" fontId="96" fillId="7" borderId="225" xfId="0" applyFont="1" applyFill="1" applyBorder="1" applyAlignment="1">
      <alignment horizontal="center" vertical="top"/>
    </xf>
    <xf numFmtId="0" fontId="131" fillId="9" borderId="18" xfId="0" applyFont="1" applyFill="1" applyBorder="1"/>
    <xf numFmtId="0" fontId="96" fillId="7" borderId="225" xfId="0" applyFont="1" applyFill="1" applyBorder="1" applyAlignment="1">
      <alignment horizontal="center"/>
    </xf>
    <xf numFmtId="0" fontId="131" fillId="9" borderId="226" xfId="0" applyFont="1" applyFill="1" applyBorder="1"/>
    <xf numFmtId="0" fontId="96" fillId="7" borderId="227" xfId="0" quotePrefix="1" applyFont="1" applyFill="1" applyBorder="1" applyAlignment="1">
      <alignment horizontal="center"/>
    </xf>
    <xf numFmtId="0" fontId="96" fillId="36" borderId="18" xfId="1" applyNumberFormat="1" applyFont="1" applyFill="1" applyBorder="1" applyAlignment="1">
      <alignment vertical="center"/>
    </xf>
    <xf numFmtId="0" fontId="96" fillId="36" borderId="0" xfId="1" applyFont="1" applyFill="1" applyBorder="1" applyAlignment="1">
      <alignment horizontal="center" vertical="center"/>
    </xf>
    <xf numFmtId="0" fontId="129" fillId="36" borderId="0" xfId="0" applyFont="1" applyFill="1" applyBorder="1" applyAlignment="1">
      <alignment horizontal="center"/>
    </xf>
    <xf numFmtId="0" fontId="128" fillId="2" borderId="18" xfId="0" applyFont="1" applyFill="1" applyBorder="1" applyAlignment="1">
      <alignment horizontal="center" vertical="center"/>
    </xf>
    <xf numFmtId="0" fontId="130" fillId="2" borderId="18" xfId="1" applyFont="1" applyFill="1" applyBorder="1" applyAlignment="1">
      <alignment horizontal="center" vertical="center"/>
    </xf>
    <xf numFmtId="0" fontId="137" fillId="5" borderId="18" xfId="0" applyFont="1" applyFill="1" applyBorder="1"/>
    <xf numFmtId="0" fontId="37" fillId="5" borderId="4" xfId="0" applyFont="1" applyFill="1" applyBorder="1"/>
    <xf numFmtId="0" fontId="37" fillId="5" borderId="5" xfId="0" applyFont="1" applyFill="1" applyBorder="1"/>
    <xf numFmtId="164" fontId="12" fillId="2" borderId="205" xfId="287" applyNumberFormat="1" applyFont="1" applyFill="1" applyBorder="1" applyAlignment="1">
      <alignment horizontal="center" vertical="center"/>
    </xf>
    <xf numFmtId="0" fontId="134" fillId="38" borderId="98" xfId="0" applyFont="1" applyFill="1" applyBorder="1" applyAlignment="1">
      <alignment horizontal="center" vertical="center" wrapText="1" readingOrder="1"/>
    </xf>
    <xf numFmtId="0" fontId="134" fillId="38" borderId="219" xfId="0" applyFont="1" applyFill="1" applyBorder="1" applyAlignment="1">
      <alignment horizontal="center" vertical="center" wrapText="1" readingOrder="1"/>
    </xf>
    <xf numFmtId="167" fontId="96" fillId="8" borderId="0" xfId="0" applyNumberFormat="1" applyFont="1" applyFill="1" applyBorder="1" applyAlignment="1">
      <alignment horizontal="left"/>
    </xf>
    <xf numFmtId="0" fontId="133" fillId="37" borderId="94" xfId="0" applyFont="1" applyFill="1" applyBorder="1" applyAlignment="1">
      <alignment horizontal="center" vertical="center" wrapText="1" readingOrder="1"/>
    </xf>
    <xf numFmtId="0" fontId="133" fillId="37" borderId="95" xfId="0" applyFont="1" applyFill="1" applyBorder="1" applyAlignment="1">
      <alignment horizontal="center" vertical="center" wrapText="1" readingOrder="1"/>
    </xf>
    <xf numFmtId="0" fontId="133" fillId="37" borderId="96" xfId="0" applyFont="1" applyFill="1" applyBorder="1" applyAlignment="1">
      <alignment horizontal="center" vertical="center" wrapText="1" readingOrder="1"/>
    </xf>
    <xf numFmtId="0" fontId="52" fillId="37" borderId="91" xfId="0" applyFont="1" applyFill="1" applyBorder="1" applyAlignment="1">
      <alignment horizontal="left" vertical="center" wrapText="1" readingOrder="1"/>
    </xf>
    <xf numFmtId="0" fontId="52" fillId="37" borderId="92" xfId="0" applyFont="1" applyFill="1" applyBorder="1" applyAlignment="1">
      <alignment horizontal="left" vertical="center" wrapText="1" readingOrder="1"/>
    </xf>
    <xf numFmtId="0" fontId="52" fillId="37" borderId="93" xfId="0" applyFont="1" applyFill="1" applyBorder="1" applyAlignment="1">
      <alignment horizontal="left" vertical="center" wrapText="1" readingOrder="1"/>
    </xf>
    <xf numFmtId="0" fontId="52" fillId="37" borderId="94" xfId="0" applyFont="1" applyFill="1" applyBorder="1" applyAlignment="1">
      <alignment horizontal="center" vertical="center" wrapText="1" readingOrder="1"/>
    </xf>
    <xf numFmtId="0" fontId="52" fillId="37" borderId="95" xfId="0" applyFont="1" applyFill="1" applyBorder="1" applyAlignment="1">
      <alignment horizontal="center" vertical="center" wrapText="1" readingOrder="1"/>
    </xf>
    <xf numFmtId="0" fontId="52" fillId="37" borderId="96" xfId="0" applyFont="1" applyFill="1" applyBorder="1" applyAlignment="1">
      <alignment horizontal="center" vertical="center" wrapText="1" readingOrder="1"/>
    </xf>
    <xf numFmtId="0" fontId="53" fillId="38" borderId="102" xfId="0" applyFont="1" applyFill="1" applyBorder="1" applyAlignment="1">
      <alignment horizontal="center" vertical="center" wrapText="1" readingOrder="1"/>
    </xf>
    <xf numFmtId="0" fontId="53" fillId="38" borderId="103" xfId="0" applyFont="1" applyFill="1" applyBorder="1" applyAlignment="1">
      <alignment horizontal="center" vertical="center" wrapText="1" readingOrder="1"/>
    </xf>
    <xf numFmtId="0" fontId="53" fillId="38" borderId="98" xfId="0" applyFont="1" applyFill="1" applyBorder="1" applyAlignment="1">
      <alignment horizontal="center" vertical="center" wrapText="1" readingOrder="1"/>
    </xf>
    <xf numFmtId="0" fontId="53" fillId="38" borderId="97" xfId="0" applyFont="1" applyFill="1" applyBorder="1" applyAlignment="1">
      <alignment horizontal="center" vertical="center" wrapText="1" readingOrder="1"/>
    </xf>
    <xf numFmtId="0" fontId="18" fillId="73" borderId="206" xfId="287" applyFont="1" applyFill="1" applyBorder="1" applyAlignment="1">
      <alignment horizontal="center" vertical="center"/>
    </xf>
    <xf numFmtId="0" fontId="18" fillId="73" borderId="166" xfId="287" applyFont="1" applyFill="1" applyBorder="1" applyAlignment="1">
      <alignment horizontal="center" vertical="center"/>
    </xf>
    <xf numFmtId="0" fontId="18" fillId="73" borderId="202" xfId="287" applyFont="1" applyFill="1" applyBorder="1" applyAlignment="1">
      <alignment horizontal="center" vertical="center"/>
    </xf>
    <xf numFmtId="0" fontId="4" fillId="73" borderId="211" xfId="287" applyFill="1" applyBorder="1" applyAlignment="1">
      <alignment horizontal="center"/>
    </xf>
    <xf numFmtId="0" fontId="4" fillId="73" borderId="210" xfId="287" applyFill="1" applyBorder="1" applyAlignment="1">
      <alignment horizontal="center"/>
    </xf>
    <xf numFmtId="0" fontId="4" fillId="73" borderId="212" xfId="287" applyFill="1" applyBorder="1" applyAlignment="1">
      <alignment horizontal="center"/>
    </xf>
    <xf numFmtId="167" fontId="3" fillId="8" borderId="0" xfId="0" applyNumberFormat="1" applyFont="1" applyFill="1" applyBorder="1" applyAlignment="1">
      <alignment horizontal="left"/>
    </xf>
    <xf numFmtId="0" fontId="18" fillId="4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98" fillId="7" borderId="0" xfId="0" applyFont="1" applyFill="1" applyBorder="1" applyAlignment="1">
      <alignment horizontal="center"/>
    </xf>
    <xf numFmtId="0" fontId="98" fillId="4" borderId="0" xfId="0" applyFont="1" applyFill="1" applyBorder="1" applyAlignment="1">
      <alignment horizontal="center" vertical="center" wrapText="1"/>
    </xf>
    <xf numFmtId="0" fontId="3" fillId="73" borderId="2" xfId="3" quotePrefix="1" applyFont="1" applyFill="1" applyBorder="1" applyAlignment="1">
      <alignment horizontal="center" vertical="center" wrapText="1" readingOrder="1"/>
    </xf>
    <xf numFmtId="0" fontId="3" fillId="73" borderId="1" xfId="3" quotePrefix="1" applyFont="1" applyFill="1" applyBorder="1" applyAlignment="1">
      <alignment horizontal="center" vertical="center" wrapText="1" readingOrder="1"/>
    </xf>
    <xf numFmtId="0" fontId="3" fillId="73" borderId="3" xfId="3" quotePrefix="1" applyFont="1" applyFill="1" applyBorder="1" applyAlignment="1">
      <alignment horizontal="center" vertical="center" wrapText="1" readingOrder="1"/>
    </xf>
    <xf numFmtId="2" fontId="26" fillId="8" borderId="0" xfId="3" applyNumberFormat="1" applyFont="1" applyFill="1" applyAlignment="1">
      <alignment horizontal="center" vertical="center" readingOrder="1"/>
    </xf>
    <xf numFmtId="2" fontId="26" fillId="8" borderId="6" xfId="3" applyNumberFormat="1" applyFont="1" applyFill="1" applyBorder="1" applyAlignment="1">
      <alignment horizontal="center" vertical="center" readingOrder="1"/>
    </xf>
    <xf numFmtId="2" fontId="26" fillId="8" borderId="0" xfId="3" quotePrefix="1" applyNumberFormat="1" applyFont="1" applyFill="1" applyAlignment="1">
      <alignment horizontal="center" vertical="center" readingOrder="1"/>
    </xf>
    <xf numFmtId="2" fontId="26" fillId="8" borderId="6" xfId="3" quotePrefix="1" applyNumberFormat="1" applyFont="1" applyFill="1" applyBorder="1" applyAlignment="1">
      <alignment horizontal="center" vertical="center" readingOrder="1"/>
    </xf>
    <xf numFmtId="0" fontId="24" fillId="0" borderId="0" xfId="3" applyFont="1" applyAlignment="1">
      <alignment horizontal="center" vertical="top" wrapText="1"/>
    </xf>
    <xf numFmtId="0" fontId="24" fillId="2" borderId="0" xfId="3" applyFont="1" applyFill="1" applyAlignment="1">
      <alignment horizontal="center" vertical="top" wrapText="1"/>
    </xf>
    <xf numFmtId="0" fontId="22" fillId="2" borderId="0" xfId="1" applyFont="1" applyFill="1" applyAlignment="1">
      <alignment horizontal="left"/>
    </xf>
    <xf numFmtId="0" fontId="110" fillId="4" borderId="2" xfId="1" applyFont="1" applyFill="1" applyBorder="1" applyAlignment="1">
      <alignment horizontal="center" vertical="center" wrapText="1"/>
    </xf>
    <xf numFmtId="0" fontId="110" fillId="4" borderId="3" xfId="1" applyFont="1" applyFill="1" applyBorder="1" applyAlignment="1">
      <alignment horizontal="center" vertical="center" wrapText="1"/>
    </xf>
    <xf numFmtId="0" fontId="110" fillId="4" borderId="0" xfId="1" applyFont="1" applyFill="1" applyAlignment="1">
      <alignment horizontal="center" vertical="center" wrapText="1"/>
    </xf>
    <xf numFmtId="0" fontId="110" fillId="4" borderId="17" xfId="1" applyFont="1" applyFill="1" applyBorder="1" applyAlignment="1">
      <alignment horizontal="center" vertical="center" wrapText="1"/>
    </xf>
    <xf numFmtId="0" fontId="110" fillId="4" borderId="48" xfId="1" applyFont="1" applyFill="1" applyBorder="1" applyAlignment="1">
      <alignment horizontal="center" vertical="center" wrapText="1"/>
    </xf>
    <xf numFmtId="0" fontId="110" fillId="4" borderId="1" xfId="1" applyFont="1" applyFill="1" applyBorder="1" applyAlignment="1">
      <alignment horizontal="center" vertical="center" wrapText="1"/>
    </xf>
    <xf numFmtId="0" fontId="34" fillId="73" borderId="153" xfId="0" applyFont="1" applyFill="1" applyBorder="1" applyAlignment="1">
      <alignment horizontal="center" vertical="center"/>
    </xf>
    <xf numFmtId="0" fontId="34" fillId="73" borderId="15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34" fillId="73" borderId="154" xfId="0" applyFont="1" applyFill="1" applyBorder="1" applyAlignment="1">
      <alignment horizontal="center" vertical="center"/>
    </xf>
    <xf numFmtId="0" fontId="0" fillId="5" borderId="0" xfId="0" applyFill="1"/>
    <xf numFmtId="0" fontId="128" fillId="5" borderId="0" xfId="0" applyFont="1" applyFill="1"/>
    <xf numFmtId="0" fontId="133" fillId="37" borderId="228" xfId="0" applyFont="1" applyFill="1" applyBorder="1" applyAlignment="1">
      <alignment horizontal="center" vertical="center" wrapText="1" readingOrder="1"/>
    </xf>
    <xf numFmtId="0" fontId="133" fillId="37" borderId="0" xfId="0" applyFont="1" applyFill="1" applyBorder="1" applyAlignment="1">
      <alignment horizontal="center" vertical="center" wrapText="1" readingOrder="1"/>
    </xf>
    <xf numFmtId="0" fontId="134" fillId="38" borderId="228" xfId="0" applyFont="1" applyFill="1" applyBorder="1" applyAlignment="1">
      <alignment horizontal="center" vertical="center" wrapText="1" readingOrder="1"/>
    </xf>
    <xf numFmtId="0" fontId="134" fillId="38" borderId="0" xfId="0" applyFont="1" applyFill="1" applyBorder="1" applyAlignment="1">
      <alignment horizontal="center" vertical="center" wrapText="1" readingOrder="1"/>
    </xf>
    <xf numFmtId="0" fontId="130" fillId="39" borderId="228" xfId="0" applyFont="1" applyFill="1" applyBorder="1" applyAlignment="1">
      <alignment horizontal="center" vertical="center" wrapText="1" readingOrder="1"/>
    </xf>
    <xf numFmtId="0" fontId="130" fillId="39" borderId="0" xfId="0" applyFont="1" applyFill="1" applyBorder="1" applyAlignment="1">
      <alignment horizontal="center" vertical="center" wrapText="1" readingOrder="1"/>
    </xf>
    <xf numFmtId="0" fontId="130" fillId="38" borderId="228" xfId="0" applyFont="1" applyFill="1" applyBorder="1" applyAlignment="1">
      <alignment horizontal="center" vertical="center" wrapText="1" readingOrder="1"/>
    </xf>
    <xf numFmtId="0" fontId="130" fillId="38" borderId="0" xfId="0" applyFont="1" applyFill="1" applyBorder="1" applyAlignment="1">
      <alignment horizontal="center" vertical="center" wrapText="1" readingOrder="1"/>
    </xf>
    <xf numFmtId="14" fontId="141" fillId="5" borderId="18" xfId="0" applyNumberFormat="1" applyFont="1" applyFill="1" applyBorder="1" applyAlignment="1">
      <alignment horizontal="left"/>
    </xf>
    <xf numFmtId="0" fontId="141" fillId="5" borderId="18" xfId="0" quotePrefix="1" applyFont="1" applyFill="1" applyBorder="1" applyAlignment="1" applyProtection="1">
      <alignment horizontal="left"/>
      <protection locked="0"/>
    </xf>
    <xf numFmtId="0" fontId="5" fillId="0" borderId="153" xfId="2926" applyFont="1" applyFill="1" applyBorder="1" applyAlignment="1">
      <alignment horizontal="center"/>
    </xf>
    <xf numFmtId="0" fontId="5" fillId="0" borderId="155" xfId="2926" applyFont="1" applyFill="1" applyBorder="1" applyAlignment="1">
      <alignment horizontal="center"/>
    </xf>
    <xf numFmtId="0" fontId="5" fillId="0" borderId="154" xfId="2926" applyFont="1" applyFill="1" applyBorder="1" applyAlignment="1">
      <alignment horizontal="center"/>
    </xf>
    <xf numFmtId="0" fontId="5" fillId="0" borderId="110" xfId="2926" applyFont="1" applyFill="1" applyBorder="1" applyAlignment="1">
      <alignment horizontal="center"/>
    </xf>
    <xf numFmtId="0" fontId="5" fillId="0" borderId="162" xfId="2926" applyFont="1" applyFill="1" applyBorder="1" applyAlignment="1">
      <alignment horizontal="center"/>
    </xf>
    <xf numFmtId="0" fontId="5" fillId="0" borderId="168" xfId="2926" applyFont="1" applyFill="1" applyBorder="1" applyAlignment="1">
      <alignment horizontal="center"/>
    </xf>
    <xf numFmtId="0" fontId="27" fillId="2" borderId="18" xfId="2926" applyFont="1" applyFill="1" applyBorder="1" applyAlignment="1">
      <alignment horizontal="center"/>
    </xf>
    <xf numFmtId="0" fontId="27" fillId="2" borderId="0" xfId="2926" applyFont="1" applyFill="1" applyBorder="1"/>
    <xf numFmtId="0" fontId="27" fillId="2" borderId="18" xfId="2926" applyFont="1" applyFill="1" applyBorder="1"/>
    <xf numFmtId="0" fontId="100" fillId="2" borderId="171" xfId="2926" applyFont="1" applyFill="1" applyBorder="1"/>
    <xf numFmtId="164" fontId="100" fillId="2" borderId="171" xfId="2926" applyNumberFormat="1" applyFont="1" applyFill="1" applyBorder="1"/>
    <xf numFmtId="164" fontId="102" fillId="2" borderId="171" xfId="2926" applyNumberFormat="1" applyFont="1" applyFill="1" applyBorder="1" applyAlignment="1">
      <alignment horizontal="center"/>
    </xf>
    <xf numFmtId="164" fontId="27" fillId="0" borderId="171" xfId="2926" applyNumberFormat="1" applyFont="1" applyFill="1" applyBorder="1" applyAlignment="1">
      <alignment horizontal="center"/>
    </xf>
    <xf numFmtId="0" fontId="27" fillId="2" borderId="171" xfId="2926" applyFont="1" applyFill="1" applyBorder="1" applyAlignment="1">
      <alignment horizontal="center"/>
    </xf>
    <xf numFmtId="0" fontId="102" fillId="2" borderId="171" xfId="2926" applyFont="1" applyFill="1" applyBorder="1" applyAlignment="1">
      <alignment horizontal="center"/>
    </xf>
    <xf numFmtId="0" fontId="27" fillId="2" borderId="175" xfId="2926" applyFont="1" applyFill="1" applyBorder="1" applyAlignment="1">
      <alignment horizontal="center"/>
    </xf>
    <xf numFmtId="164" fontId="101" fillId="2" borderId="175" xfId="2926" applyNumberFormat="1" applyFont="1" applyFill="1" applyBorder="1" applyAlignment="1">
      <alignment horizontal="center"/>
    </xf>
    <xf numFmtId="164" fontId="27" fillId="2" borderId="175" xfId="2926" applyNumberFormat="1" applyFont="1" applyFill="1" applyBorder="1" applyAlignment="1">
      <alignment horizontal="center"/>
    </xf>
    <xf numFmtId="164" fontId="30" fillId="0" borderId="177" xfId="2926" applyNumberFormat="1" applyFont="1" applyFill="1" applyBorder="1" applyAlignment="1">
      <alignment horizontal="center"/>
    </xf>
    <xf numFmtId="290" fontId="27" fillId="2" borderId="171" xfId="2929" applyNumberFormat="1" applyFont="1" applyFill="1" applyBorder="1" applyAlignment="1">
      <alignment horizontal="center"/>
    </xf>
    <xf numFmtId="3" fontId="27" fillId="2" borderId="175" xfId="2926" applyNumberFormat="1" applyFont="1" applyFill="1" applyBorder="1" applyAlignment="1">
      <alignment horizontal="center"/>
    </xf>
    <xf numFmtId="3" fontId="27" fillId="2" borderId="171" xfId="2929" applyNumberFormat="1" applyFont="1" applyFill="1" applyBorder="1" applyAlignment="1">
      <alignment horizontal="center"/>
    </xf>
    <xf numFmtId="164" fontId="27" fillId="2" borderId="180" xfId="2926" applyNumberFormat="1" applyFont="1" applyFill="1" applyBorder="1" applyAlignment="1">
      <alignment horizontal="center"/>
    </xf>
    <xf numFmtId="3" fontId="27" fillId="2" borderId="171" xfId="2926" applyNumberFormat="1" applyFont="1" applyFill="1" applyBorder="1" applyAlignment="1">
      <alignment horizontal="center"/>
    </xf>
    <xf numFmtId="164" fontId="30" fillId="72" borderId="174" xfId="2926" applyNumberFormat="1" applyFont="1" applyFill="1" applyBorder="1" applyAlignment="1">
      <alignment horizontal="center"/>
    </xf>
    <xf numFmtId="164" fontId="27" fillId="2" borderId="187" xfId="2926" applyNumberFormat="1" applyFont="1" applyFill="1" applyBorder="1" applyAlignment="1">
      <alignment horizontal="center"/>
    </xf>
    <xf numFmtId="164" fontId="101" fillId="2" borderId="187" xfId="2926" applyNumberFormat="1" applyFont="1" applyFill="1" applyBorder="1" applyAlignment="1">
      <alignment horizontal="center"/>
    </xf>
    <xf numFmtId="0" fontId="62" fillId="0" borderId="0" xfId="2926" applyFill="1" applyBorder="1"/>
    <xf numFmtId="0" fontId="148" fillId="77" borderId="148" xfId="2926" applyFont="1" applyFill="1" applyBorder="1"/>
    <xf numFmtId="0" fontId="5" fillId="79" borderId="154" xfId="2926" applyFont="1" applyFill="1" applyBorder="1" applyAlignment="1">
      <alignment horizontal="center"/>
    </xf>
    <xf numFmtId="0" fontId="5" fillId="79" borderId="153" xfId="2926" applyFont="1" applyFill="1" applyBorder="1" applyAlignment="1">
      <alignment horizontal="center"/>
    </xf>
    <xf numFmtId="0" fontId="5" fillId="79" borderId="155" xfId="2926" applyFont="1" applyFill="1" applyBorder="1" applyAlignment="1">
      <alignment horizontal="center"/>
    </xf>
    <xf numFmtId="0" fontId="149" fillId="80" borderId="224" xfId="2926" applyFont="1" applyFill="1" applyBorder="1" applyAlignment="1">
      <alignment horizontal="center"/>
    </xf>
    <xf numFmtId="0" fontId="5" fillId="0" borderId="154" xfId="2926" quotePrefix="1" applyFont="1" applyFill="1" applyBorder="1" applyAlignment="1">
      <alignment horizontal="center"/>
    </xf>
    <xf numFmtId="0" fontId="5" fillId="0" borderId="153" xfId="2926" quotePrefix="1" applyFont="1" applyFill="1" applyBorder="1" applyAlignment="1">
      <alignment horizontal="center"/>
    </xf>
    <xf numFmtId="0" fontId="5" fillId="0" borderId="155" xfId="2926" quotePrefix="1" applyFont="1" applyFill="1" applyBorder="1" applyAlignment="1">
      <alignment horizontal="center"/>
    </xf>
    <xf numFmtId="0" fontId="5" fillId="79" borderId="154" xfId="2926" quotePrefix="1" applyFont="1" applyFill="1" applyBorder="1" applyAlignment="1">
      <alignment horizontal="center"/>
    </xf>
    <xf numFmtId="0" fontId="5" fillId="79" borderId="153" xfId="2926" quotePrefix="1" applyFont="1" applyFill="1" applyBorder="1" applyAlignment="1">
      <alignment horizontal="center"/>
    </xf>
    <xf numFmtId="0" fontId="5" fillId="79" borderId="155" xfId="2926" quotePrefix="1" applyFont="1" applyFill="1" applyBorder="1" applyAlignment="1">
      <alignment horizontal="center"/>
    </xf>
    <xf numFmtId="0" fontId="5" fillId="81" borderId="154" xfId="2926" quotePrefix="1" applyFont="1" applyFill="1" applyBorder="1" applyAlignment="1">
      <alignment horizontal="center"/>
    </xf>
    <xf numFmtId="0" fontId="5" fillId="81" borderId="153" xfId="2926" quotePrefix="1" applyFont="1" applyFill="1" applyBorder="1" applyAlignment="1">
      <alignment horizontal="center"/>
    </xf>
    <xf numFmtId="0" fontId="5" fillId="81" borderId="155" xfId="2926" quotePrefix="1" applyFont="1" applyFill="1" applyBorder="1" applyAlignment="1">
      <alignment horizontal="center"/>
    </xf>
    <xf numFmtId="0" fontId="0" fillId="0" borderId="153" xfId="0" applyFill="1" applyBorder="1" applyAlignment="1">
      <alignment horizontal="center"/>
    </xf>
    <xf numFmtId="0" fontId="0" fillId="0" borderId="155" xfId="0" applyFill="1" applyBorder="1" applyAlignment="1">
      <alignment horizontal="center"/>
    </xf>
    <xf numFmtId="0" fontId="148" fillId="77" borderId="0" xfId="2926" applyFont="1" applyFill="1" applyBorder="1"/>
    <xf numFmtId="0" fontId="148" fillId="77" borderId="148" xfId="2926" applyFont="1" applyFill="1" applyBorder="1" applyAlignment="1">
      <alignment horizontal="right"/>
    </xf>
    <xf numFmtId="0" fontId="5" fillId="78" borderId="159" xfId="2926" applyFont="1" applyFill="1" applyBorder="1" applyAlignment="1">
      <alignment horizontal="center"/>
    </xf>
    <xf numFmtId="0" fontId="150" fillId="78" borderId="160" xfId="2926" applyFont="1" applyFill="1" applyBorder="1" applyAlignment="1">
      <alignment horizontal="center" wrapText="1"/>
    </xf>
    <xf numFmtId="0" fontId="147" fillId="80" borderId="161" xfId="2926" applyFont="1" applyFill="1" applyBorder="1" applyAlignment="1">
      <alignment horizontal="center"/>
    </xf>
    <xf numFmtId="0" fontId="150" fillId="78" borderId="163" xfId="2926" applyFont="1" applyFill="1" applyBorder="1" applyAlignment="1">
      <alignment horizontal="center" wrapText="1"/>
    </xf>
    <xf numFmtId="0" fontId="147" fillId="80" borderId="164" xfId="2926" applyFont="1" applyFill="1" applyBorder="1" applyAlignment="1">
      <alignment horizontal="center"/>
    </xf>
    <xf numFmtId="0" fontId="150" fillId="78" borderId="165" xfId="2926" applyFont="1" applyFill="1" applyBorder="1" applyAlignment="1">
      <alignment horizontal="center" wrapText="1"/>
    </xf>
    <xf numFmtId="0" fontId="147" fillId="80" borderId="78" xfId="2926" applyFont="1" applyFill="1" applyBorder="1" applyAlignment="1">
      <alignment horizontal="center"/>
    </xf>
    <xf numFmtId="0" fontId="5" fillId="78" borderId="166" xfId="2926" applyFont="1" applyFill="1" applyBorder="1" applyAlignment="1">
      <alignment horizontal="center"/>
    </xf>
    <xf numFmtId="0" fontId="5" fillId="78" borderId="167" xfId="2926" applyFont="1" applyFill="1" applyBorder="1" applyAlignment="1">
      <alignment horizontal="center"/>
    </xf>
    <xf numFmtId="0" fontId="5" fillId="0" borderId="167" xfId="2926" applyFont="1" applyFill="1" applyBorder="1" applyAlignment="1">
      <alignment horizontal="center"/>
    </xf>
    <xf numFmtId="0" fontId="150" fillId="78" borderId="163" xfId="2926" applyFont="1" applyFill="1" applyBorder="1" applyAlignment="1">
      <alignment horizontal="center"/>
    </xf>
    <xf numFmtId="0" fontId="5" fillId="78" borderId="168" xfId="2926" applyFont="1" applyFill="1" applyBorder="1" applyAlignment="1">
      <alignment horizontal="center"/>
    </xf>
    <xf numFmtId="0" fontId="5" fillId="0" borderId="169" xfId="2926" applyFont="1" applyFill="1" applyBorder="1" applyAlignment="1">
      <alignment horizontal="center"/>
    </xf>
    <xf numFmtId="0" fontId="5" fillId="0" borderId="159" xfId="2926" applyFont="1" applyFill="1" applyBorder="1" applyAlignment="1">
      <alignment horizontal="center"/>
    </xf>
    <xf numFmtId="0" fontId="147" fillId="80" borderId="166" xfId="2926" applyFont="1" applyFill="1" applyBorder="1" applyAlignment="1">
      <alignment horizontal="center"/>
    </xf>
    <xf numFmtId="0" fontId="147" fillId="80" borderId="170" xfId="2926" applyFont="1" applyFill="1" applyBorder="1" applyAlignment="1">
      <alignment horizontal="center"/>
    </xf>
    <xf numFmtId="0" fontId="150" fillId="82" borderId="163" xfId="2926" applyFont="1" applyFill="1" applyBorder="1" applyAlignment="1">
      <alignment horizontal="center"/>
    </xf>
    <xf numFmtId="164" fontId="5" fillId="0" borderId="167" xfId="2926" applyNumberFormat="1" applyFont="1" applyFill="1" applyBorder="1" applyAlignment="1">
      <alignment horizontal="center"/>
    </xf>
    <xf numFmtId="164" fontId="5" fillId="78" borderId="167" xfId="2926" applyNumberFormat="1" applyFont="1" applyFill="1" applyBorder="1" applyAlignment="1">
      <alignment horizontal="center"/>
    </xf>
    <xf numFmtId="0" fontId="5" fillId="78" borderId="169" xfId="2926" applyFont="1" applyFill="1" applyBorder="1" applyAlignment="1">
      <alignment horizontal="center"/>
    </xf>
    <xf numFmtId="0" fontId="27" fillId="0" borderId="0" xfId="2926" applyFont="1" applyFill="1" applyBorder="1"/>
    <xf numFmtId="164" fontId="27" fillId="78" borderId="171" xfId="2926" applyNumberFormat="1" applyFont="1" applyFill="1" applyBorder="1" applyAlignment="1">
      <alignment horizontal="center"/>
    </xf>
    <xf numFmtId="164" fontId="151" fillId="0" borderId="0" xfId="2926" applyNumberFormat="1" applyFont="1" applyFill="1" applyBorder="1" applyAlignment="1">
      <alignment horizontal="center"/>
    </xf>
    <xf numFmtId="164" fontId="27" fillId="78" borderId="18" xfId="2926" applyNumberFormat="1" applyFont="1" applyFill="1" applyBorder="1" applyAlignment="1">
      <alignment horizontal="center"/>
    </xf>
    <xf numFmtId="164" fontId="151" fillId="0" borderId="174" xfId="2926" applyNumberFormat="1" applyFont="1" applyFill="1" applyBorder="1" applyAlignment="1">
      <alignment horizontal="center"/>
    </xf>
    <xf numFmtId="164" fontId="151" fillId="0" borderId="178" xfId="2926" applyNumberFormat="1" applyFont="1" applyFill="1" applyBorder="1" applyAlignment="1">
      <alignment horizontal="center"/>
    </xf>
    <xf numFmtId="164" fontId="101" fillId="78" borderId="171" xfId="2926" applyNumberFormat="1" applyFont="1" applyFill="1" applyBorder="1" applyAlignment="1">
      <alignment horizontal="center"/>
    </xf>
    <xf numFmtId="164" fontId="153" fillId="78" borderId="0" xfId="2926" applyNumberFormat="1" applyFont="1" applyFill="1" applyBorder="1" applyAlignment="1">
      <alignment horizontal="center"/>
    </xf>
    <xf numFmtId="164" fontId="153" fillId="78" borderId="171" xfId="2926" applyNumberFormat="1" applyFont="1" applyFill="1" applyBorder="1" applyAlignment="1">
      <alignment horizontal="center"/>
    </xf>
    <xf numFmtId="164" fontId="151" fillId="0" borderId="177" xfId="2926" applyNumberFormat="1" applyFont="1" applyFill="1" applyBorder="1" applyAlignment="1">
      <alignment horizontal="center"/>
    </xf>
    <xf numFmtId="164" fontId="153" fillId="78" borderId="18" xfId="2926" applyNumberFormat="1" applyFont="1" applyFill="1" applyBorder="1" applyAlignment="1">
      <alignment horizontal="center"/>
    </xf>
    <xf numFmtId="164" fontId="153" fillId="0" borderId="171" xfId="2926" applyNumberFormat="1" applyFont="1" applyFill="1" applyBorder="1" applyAlignment="1">
      <alignment horizontal="center"/>
    </xf>
    <xf numFmtId="0" fontId="154" fillId="0" borderId="0" xfId="2926" applyFont="1" applyFill="1" applyBorder="1"/>
    <xf numFmtId="164" fontId="101" fillId="78" borderId="175" xfId="2926" applyNumberFormat="1" applyFont="1" applyFill="1" applyBorder="1" applyAlignment="1">
      <alignment horizontal="center"/>
    </xf>
    <xf numFmtId="164" fontId="153" fillId="0" borderId="0" xfId="2926" applyNumberFormat="1" applyFont="1" applyFill="1" applyBorder="1" applyAlignment="1">
      <alignment horizontal="center"/>
    </xf>
    <xf numFmtId="1" fontId="101" fillId="78" borderId="175" xfId="2926" applyNumberFormat="1" applyFont="1" applyFill="1" applyBorder="1" applyAlignment="1">
      <alignment horizontal="center"/>
    </xf>
    <xf numFmtId="0" fontId="103" fillId="78" borderId="0" xfId="2926" applyFont="1" applyFill="1" applyBorder="1" applyAlignment="1">
      <alignment horizontal="right"/>
    </xf>
    <xf numFmtId="164" fontId="153" fillId="78" borderId="5" xfId="2926" applyNumberFormat="1" applyFont="1" applyFill="1" applyBorder="1" applyAlignment="1">
      <alignment horizontal="center"/>
    </xf>
    <xf numFmtId="164" fontId="151" fillId="78" borderId="5" xfId="2926" applyNumberFormat="1" applyFont="1" applyFill="1" applyBorder="1" applyAlignment="1">
      <alignment horizontal="center"/>
    </xf>
    <xf numFmtId="164" fontId="151" fillId="0" borderId="183" xfId="2926" applyNumberFormat="1" applyFont="1" applyFill="1" applyBorder="1" applyAlignment="1">
      <alignment horizontal="center"/>
    </xf>
    <xf numFmtId="164" fontId="153" fillId="78" borderId="4" xfId="2926" applyNumberFormat="1" applyFont="1" applyFill="1" applyBorder="1" applyAlignment="1">
      <alignment horizontal="center"/>
    </xf>
    <xf numFmtId="164" fontId="153" fillId="0" borderId="186" xfId="2926" applyNumberFormat="1" applyFont="1" applyFill="1" applyBorder="1" applyAlignment="1">
      <alignment horizontal="center"/>
    </xf>
    <xf numFmtId="164" fontId="102" fillId="78" borderId="186" xfId="2926" applyNumberFormat="1" applyFont="1" applyFill="1" applyBorder="1" applyAlignment="1">
      <alignment horizontal="center"/>
    </xf>
    <xf numFmtId="164" fontId="153" fillId="78" borderId="186" xfId="2926" applyNumberFormat="1" applyFont="1" applyFill="1" applyBorder="1" applyAlignment="1">
      <alignment horizontal="center"/>
    </xf>
    <xf numFmtId="0" fontId="30" fillId="0" borderId="0" xfId="2926" quotePrefix="1" applyFont="1" applyFill="1" applyBorder="1" applyAlignment="1">
      <alignment horizontal="left"/>
    </xf>
    <xf numFmtId="0" fontId="27" fillId="0" borderId="0" xfId="2926" quotePrefix="1" applyFont="1" applyFill="1" applyBorder="1" applyAlignment="1">
      <alignment horizontal="left"/>
    </xf>
    <xf numFmtId="164" fontId="151" fillId="78" borderId="0" xfId="2926" applyNumberFormat="1" applyFont="1" applyFill="1" applyBorder="1" applyAlignment="1">
      <alignment horizontal="center"/>
    </xf>
    <xf numFmtId="164" fontId="151" fillId="78" borderId="177" xfId="2926" applyNumberFormat="1" applyFont="1" applyFill="1" applyBorder="1" applyAlignment="1">
      <alignment horizontal="center"/>
    </xf>
    <xf numFmtId="164" fontId="151" fillId="78" borderId="6" xfId="2926" applyNumberFormat="1" applyFont="1" applyFill="1" applyBorder="1" applyAlignment="1">
      <alignment horizontal="center"/>
    </xf>
    <xf numFmtId="164" fontId="30" fillId="78" borderId="6" xfId="2926" applyNumberFormat="1" applyFont="1" applyFill="1" applyBorder="1" applyAlignment="1">
      <alignment horizontal="center"/>
    </xf>
    <xf numFmtId="164" fontId="30" fillId="80" borderId="18" xfId="2926" applyNumberFormat="1" applyFont="1" applyFill="1" applyBorder="1" applyAlignment="1">
      <alignment horizontal="center"/>
    </xf>
    <xf numFmtId="164" fontId="30" fillId="0" borderId="0" xfId="2926" applyNumberFormat="1" applyFont="1" applyFill="1" applyBorder="1" applyAlignment="1">
      <alignment horizontal="center"/>
    </xf>
    <xf numFmtId="164" fontId="30" fillId="0" borderId="0" xfId="2926" quotePrefix="1" applyNumberFormat="1" applyFont="1" applyFill="1" applyBorder="1" applyAlignment="1">
      <alignment horizontal="left"/>
    </xf>
    <xf numFmtId="164" fontId="27" fillId="0" borderId="0" xfId="2926" quotePrefix="1" applyNumberFormat="1" applyFont="1" applyFill="1" applyBorder="1" applyAlignment="1">
      <alignment horizontal="left"/>
    </xf>
    <xf numFmtId="164" fontId="27" fillId="0" borderId="0" xfId="2926" applyNumberFormat="1" applyFont="1" applyFill="1" applyBorder="1"/>
    <xf numFmtId="164" fontId="158" fillId="78" borderId="0" xfId="2926" applyNumberFormat="1" applyFont="1" applyFill="1" applyBorder="1"/>
    <xf numFmtId="164" fontId="153" fillId="78" borderId="110" xfId="2926" applyNumberFormat="1" applyFont="1" applyFill="1" applyBorder="1" applyAlignment="1">
      <alignment horizontal="center"/>
    </xf>
    <xf numFmtId="164" fontId="153" fillId="78" borderId="189" xfId="2926" applyNumberFormat="1" applyFont="1" applyFill="1" applyBorder="1" applyAlignment="1">
      <alignment horizontal="center"/>
    </xf>
    <xf numFmtId="164" fontId="151" fillId="78" borderId="110" xfId="2926" applyNumberFormat="1" applyFont="1" applyFill="1" applyBorder="1" applyAlignment="1">
      <alignment horizontal="center"/>
    </xf>
    <xf numFmtId="164" fontId="151" fillId="78" borderId="190" xfId="2926" applyNumberFormat="1" applyFont="1" applyFill="1" applyBorder="1" applyAlignment="1">
      <alignment horizontal="center"/>
    </xf>
    <xf numFmtId="164" fontId="153" fillId="78" borderId="162" xfId="2926" applyNumberFormat="1" applyFont="1" applyFill="1" applyBorder="1" applyAlignment="1">
      <alignment horizontal="center"/>
    </xf>
    <xf numFmtId="164" fontId="101" fillId="78" borderId="189" xfId="2926" applyNumberFormat="1" applyFont="1" applyFill="1" applyBorder="1" applyAlignment="1">
      <alignment horizontal="center"/>
    </xf>
    <xf numFmtId="164" fontId="153" fillId="0" borderId="189" xfId="2926" applyNumberFormat="1" applyFont="1" applyFill="1" applyBorder="1" applyAlignment="1">
      <alignment horizontal="center"/>
    </xf>
    <xf numFmtId="164" fontId="151" fillId="0" borderId="110" xfId="2926" applyNumberFormat="1" applyFont="1" applyFill="1" applyBorder="1" applyAlignment="1">
      <alignment horizontal="center"/>
    </xf>
    <xf numFmtId="164" fontId="151" fillId="0" borderId="190" xfId="2926" applyNumberFormat="1" applyFont="1" applyFill="1" applyBorder="1" applyAlignment="1">
      <alignment horizontal="center"/>
    </xf>
    <xf numFmtId="164" fontId="151" fillId="0" borderId="191" xfId="2926" applyNumberFormat="1" applyFont="1" applyFill="1" applyBorder="1" applyAlignment="1">
      <alignment horizontal="center"/>
    </xf>
    <xf numFmtId="164" fontId="151" fillId="78" borderId="192" xfId="2926" applyNumberFormat="1" applyFont="1" applyFill="1" applyBorder="1" applyAlignment="1">
      <alignment horizontal="center"/>
    </xf>
    <xf numFmtId="164" fontId="27" fillId="78" borderId="189" xfId="2926" applyNumberFormat="1" applyFont="1" applyFill="1" applyBorder="1" applyAlignment="1">
      <alignment horizontal="center"/>
    </xf>
    <xf numFmtId="164" fontId="27" fillId="0" borderId="189" xfId="2926" applyNumberFormat="1" applyFont="1" applyFill="1" applyBorder="1" applyAlignment="1">
      <alignment horizontal="center"/>
    </xf>
    <xf numFmtId="164" fontId="30" fillId="0" borderId="190" xfId="2926" applyNumberFormat="1" applyFont="1" applyFill="1" applyBorder="1" applyAlignment="1">
      <alignment horizontal="center"/>
    </xf>
    <xf numFmtId="164" fontId="27" fillId="78" borderId="162" xfId="2926" applyNumberFormat="1" applyFont="1" applyFill="1" applyBorder="1" applyAlignment="1">
      <alignment horizontal="center"/>
    </xf>
    <xf numFmtId="164" fontId="151" fillId="0" borderId="193" xfId="2926" applyNumberFormat="1" applyFont="1" applyFill="1" applyBorder="1" applyAlignment="1">
      <alignment horizontal="center"/>
    </xf>
    <xf numFmtId="164" fontId="30" fillId="78" borderId="192" xfId="2926" applyNumberFormat="1" applyFont="1" applyFill="1" applyBorder="1" applyAlignment="1">
      <alignment horizontal="center"/>
    </xf>
    <xf numFmtId="164" fontId="153" fillId="0" borderId="0" xfId="2926" quotePrefix="1" applyNumberFormat="1" applyFont="1" applyFill="1" applyBorder="1" applyAlignment="1">
      <alignment horizontal="center"/>
    </xf>
    <xf numFmtId="164" fontId="153" fillId="78" borderId="0" xfId="2926" applyNumberFormat="1" applyFont="1" applyFill="1" applyBorder="1" applyAlignment="1">
      <alignment horizontal="left"/>
    </xf>
    <xf numFmtId="164" fontId="159" fillId="0" borderId="0" xfId="2926" applyNumberFormat="1" applyFont="1" applyFill="1" applyBorder="1"/>
    <xf numFmtId="0" fontId="104" fillId="0" borderId="0" xfId="0" applyFont="1" applyFill="1" applyBorder="1"/>
    <xf numFmtId="164" fontId="103" fillId="78" borderId="0" xfId="2926" applyNumberFormat="1" applyFont="1" applyFill="1" applyBorder="1" applyAlignment="1">
      <alignment horizontal="right"/>
    </xf>
    <xf numFmtId="164" fontId="154" fillId="0" borderId="0" xfId="2926" applyNumberFormat="1" applyFont="1" applyFill="1" applyBorder="1"/>
    <xf numFmtId="164" fontId="32" fillId="0" borderId="0" xfId="2926" quotePrefix="1" applyNumberFormat="1" applyFont="1" applyFill="1" applyBorder="1" applyAlignment="1">
      <alignment horizontal="left"/>
    </xf>
    <xf numFmtId="164" fontId="57" fillId="0" borderId="0" xfId="2926" quotePrefix="1" applyNumberFormat="1" applyFont="1" applyFill="1" applyBorder="1" applyAlignment="1">
      <alignment horizontal="left"/>
    </xf>
    <xf numFmtId="164" fontId="151" fillId="78" borderId="183" xfId="2926" applyNumberFormat="1" applyFont="1" applyFill="1" applyBorder="1" applyAlignment="1">
      <alignment horizontal="center"/>
    </xf>
    <xf numFmtId="164" fontId="101" fillId="0" borderId="186" xfId="2926" applyNumberFormat="1" applyFont="1" applyFill="1" applyBorder="1" applyAlignment="1">
      <alignment horizontal="center"/>
    </xf>
    <xf numFmtId="164" fontId="151" fillId="0" borderId="5" xfId="2926" applyNumberFormat="1" applyFont="1" applyFill="1" applyBorder="1" applyAlignment="1">
      <alignment horizontal="center"/>
    </xf>
    <xf numFmtId="164" fontId="30" fillId="80" borderId="4" xfId="2926" applyNumberFormat="1" applyFont="1" applyFill="1" applyBorder="1" applyAlignment="1">
      <alignment horizontal="center"/>
    </xf>
    <xf numFmtId="0" fontId="99" fillId="0" borderId="0" xfId="2926" applyFont="1" applyFill="1" applyBorder="1" applyAlignment="1">
      <alignment horizontal="left"/>
    </xf>
    <xf numFmtId="17" fontId="99" fillId="0" borderId="0" xfId="2926" applyNumberFormat="1" applyFont="1" applyFill="1" applyBorder="1"/>
    <xf numFmtId="0" fontId="4" fillId="78" borderId="0" xfId="2928" applyFont="1" applyFill="1" applyBorder="1" applyAlignment="1">
      <alignment horizontal="left"/>
    </xf>
    <xf numFmtId="0" fontId="4" fillId="78" borderId="0" xfId="2926" applyFont="1" applyFill="1" applyBorder="1"/>
    <xf numFmtId="164" fontId="29" fillId="78" borderId="0" xfId="2926" applyNumberFormat="1" applyFont="1" applyFill="1" applyBorder="1" applyAlignment="1">
      <alignment horizontal="left"/>
    </xf>
    <xf numFmtId="164" fontId="62" fillId="0" borderId="0" xfId="2926" applyNumberFormat="1" applyFill="1" applyBorder="1"/>
    <xf numFmtId="0" fontId="145" fillId="0" borderId="0" xfId="2926" applyFont="1" applyFill="1" applyBorder="1"/>
    <xf numFmtId="0" fontId="62" fillId="83" borderId="0" xfId="2926" applyFill="1" applyBorder="1"/>
    <xf numFmtId="164" fontId="62" fillId="83" borderId="0" xfId="2926" applyNumberFormat="1" applyFill="1" applyBorder="1"/>
    <xf numFmtId="0" fontId="145" fillId="83" borderId="0" xfId="2926" applyFont="1" applyFill="1" applyBorder="1"/>
    <xf numFmtId="0" fontId="144" fillId="84" borderId="0" xfId="2928" applyFont="1" applyFill="1" applyBorder="1" applyAlignment="1">
      <alignment horizontal="left"/>
    </xf>
    <xf numFmtId="0" fontId="62" fillId="84" borderId="0" xfId="2926" applyFill="1" applyBorder="1"/>
    <xf numFmtId="0" fontId="0" fillId="84" borderId="0" xfId="0" applyFill="1" applyBorder="1" applyAlignment="1">
      <alignment horizontal="left"/>
    </xf>
    <xf numFmtId="164" fontId="62" fillId="84" borderId="0" xfId="2926" applyNumberFormat="1" applyFill="1" applyBorder="1"/>
    <xf numFmtId="0" fontId="145" fillId="84" borderId="0" xfId="2926" applyFont="1" applyFill="1" applyBorder="1"/>
    <xf numFmtId="164" fontId="27" fillId="0" borderId="0" xfId="2926" applyNumberFormat="1" applyFont="1" applyFill="1" applyBorder="1" applyAlignment="1">
      <alignment horizontal="center"/>
    </xf>
    <xf numFmtId="171" fontId="144" fillId="77" borderId="223" xfId="4" quotePrefix="1" applyFont="1" applyFill="1" applyBorder="1" applyAlignment="1">
      <alignment horizontal="left"/>
    </xf>
    <xf numFmtId="0" fontId="35" fillId="77" borderId="220" xfId="2926" applyFont="1" applyFill="1" applyBorder="1"/>
    <xf numFmtId="0" fontId="160" fillId="77" borderId="220" xfId="2927" applyFont="1" applyFill="1" applyBorder="1"/>
    <xf numFmtId="0" fontId="35" fillId="84" borderId="220" xfId="2926" applyFont="1" applyFill="1" applyBorder="1"/>
    <xf numFmtId="0" fontId="144" fillId="84" borderId="220" xfId="2926" applyFont="1" applyFill="1" applyBorder="1"/>
    <xf numFmtId="0" fontId="144" fillId="84" borderId="220" xfId="2928" applyFont="1" applyFill="1" applyBorder="1" applyAlignment="1">
      <alignment horizontal="left"/>
    </xf>
    <xf numFmtId="0" fontId="160" fillId="84" borderId="220" xfId="2927" applyFont="1" applyFill="1" applyBorder="1"/>
    <xf numFmtId="164" fontId="35" fillId="84" borderId="220" xfId="2926" applyNumberFormat="1" applyFont="1" applyFill="1" applyBorder="1"/>
    <xf numFmtId="0" fontId="161" fillId="84" borderId="220" xfId="2926" applyFont="1" applyFill="1" applyBorder="1"/>
    <xf numFmtId="0" fontId="62" fillId="84" borderId="220" xfId="2926" applyFill="1" applyBorder="1"/>
    <xf numFmtId="0" fontId="62" fillId="77" borderId="220" xfId="2926" applyFill="1" applyBorder="1"/>
    <xf numFmtId="0" fontId="62" fillId="84" borderId="222" xfId="2926" applyFill="1" applyBorder="1"/>
    <xf numFmtId="288" fontId="146" fillId="84" borderId="18" xfId="4" quotePrefix="1" applyNumberFormat="1" applyFont="1" applyFill="1" applyBorder="1" applyAlignment="1">
      <alignment horizontal="left"/>
    </xf>
    <xf numFmtId="288" fontId="146" fillId="84" borderId="0" xfId="4" quotePrefix="1" applyNumberFormat="1" applyFont="1" applyFill="1" applyBorder="1" applyAlignment="1">
      <alignment horizontal="left"/>
    </xf>
    <xf numFmtId="0" fontId="62" fillId="84" borderId="6" xfId="2926" applyFill="1" applyBorder="1"/>
    <xf numFmtId="0" fontId="30" fillId="83" borderId="18" xfId="2926" applyFont="1" applyFill="1" applyBorder="1"/>
    <xf numFmtId="0" fontId="62" fillId="5" borderId="6" xfId="2926" applyFill="1" applyBorder="1"/>
    <xf numFmtId="0" fontId="147" fillId="77" borderId="18" xfId="2926" applyFont="1" applyFill="1" applyBorder="1"/>
    <xf numFmtId="0" fontId="5" fillId="9" borderId="168" xfId="2926" applyFont="1" applyFill="1" applyBorder="1" applyAlignment="1">
      <alignment horizontal="center"/>
    </xf>
    <xf numFmtId="164" fontId="5" fillId="9" borderId="167" xfId="2926" applyNumberFormat="1" applyFont="1" applyFill="1" applyBorder="1" applyAlignment="1">
      <alignment horizontal="center"/>
    </xf>
    <xf numFmtId="0" fontId="5" fillId="86" borderId="167" xfId="2926" applyFont="1" applyFill="1" applyBorder="1" applyAlignment="1">
      <alignment horizontal="center"/>
    </xf>
    <xf numFmtId="0" fontId="5" fillId="9" borderId="167" xfId="2926" applyFont="1" applyFill="1" applyBorder="1" applyAlignment="1">
      <alignment horizontal="center"/>
    </xf>
    <xf numFmtId="164" fontId="5" fillId="86" borderId="167" xfId="2926" applyNumberFormat="1" applyFont="1" applyFill="1" applyBorder="1" applyAlignment="1">
      <alignment horizontal="center"/>
    </xf>
    <xf numFmtId="0" fontId="5" fillId="9" borderId="159" xfId="2926" applyFont="1" applyFill="1" applyBorder="1" applyAlignment="1">
      <alignment horizontal="center"/>
    </xf>
    <xf numFmtId="0" fontId="150" fillId="86" borderId="163" xfId="2926" applyFont="1" applyFill="1" applyBorder="1" applyAlignment="1">
      <alignment horizontal="center"/>
    </xf>
    <xf numFmtId="0" fontId="5" fillId="9" borderId="169" xfId="2926" applyFont="1" applyFill="1" applyBorder="1" applyAlignment="1">
      <alignment horizontal="center"/>
    </xf>
    <xf numFmtId="0" fontId="5" fillId="86" borderId="168" xfId="2926" applyFont="1" applyFill="1" applyBorder="1" applyAlignment="1">
      <alignment horizontal="center"/>
    </xf>
    <xf numFmtId="0" fontId="38" fillId="2" borderId="18" xfId="2926" applyFont="1" applyFill="1" applyBorder="1"/>
    <xf numFmtId="0" fontId="38" fillId="2" borderId="0" xfId="2926" applyFont="1" applyFill="1" applyBorder="1"/>
    <xf numFmtId="0" fontId="142" fillId="2" borderId="0" xfId="2926" quotePrefix="1" applyFont="1" applyFill="1" applyBorder="1"/>
    <xf numFmtId="0" fontId="27" fillId="87" borderId="0" xfId="2926" applyFont="1" applyFill="1" applyBorder="1" applyAlignment="1">
      <alignment horizontal="center"/>
    </xf>
    <xf numFmtId="0" fontId="27" fillId="2" borderId="171" xfId="2926" applyFont="1" applyFill="1" applyBorder="1"/>
    <xf numFmtId="0" fontId="27" fillId="87" borderId="172" xfId="2926" applyFont="1" applyFill="1" applyBorder="1" applyAlignment="1">
      <alignment horizontal="center"/>
    </xf>
    <xf numFmtId="0" fontId="27" fillId="2" borderId="173" xfId="2926" applyFont="1" applyFill="1" applyBorder="1"/>
    <xf numFmtId="0" fontId="27" fillId="87" borderId="18" xfId="2926" applyFont="1" applyFill="1" applyBorder="1" applyAlignment="1">
      <alignment horizontal="center"/>
    </xf>
    <xf numFmtId="0" fontId="100" fillId="87" borderId="78" xfId="2926" applyFont="1" applyFill="1" applyBorder="1"/>
    <xf numFmtId="0" fontId="27" fillId="87" borderId="0" xfId="2926" applyFont="1" applyFill="1" applyBorder="1"/>
    <xf numFmtId="0" fontId="27" fillId="87" borderId="172" xfId="2926" applyFont="1" applyFill="1" applyBorder="1"/>
    <xf numFmtId="0" fontId="100" fillId="2" borderId="174" xfId="2926" applyFont="1" applyFill="1" applyBorder="1"/>
    <xf numFmtId="0" fontId="100" fillId="2" borderId="78" xfId="2926" applyFont="1" applyFill="1" applyBorder="1"/>
    <xf numFmtId="0" fontId="27" fillId="87" borderId="18" xfId="2926" applyFont="1" applyFill="1" applyBorder="1"/>
    <xf numFmtId="0" fontId="100" fillId="2" borderId="175" xfId="2926" applyFont="1" applyFill="1" applyBorder="1"/>
    <xf numFmtId="0" fontId="100" fillId="2" borderId="176" xfId="2926" applyFont="1" applyFill="1" applyBorder="1"/>
    <xf numFmtId="0" fontId="100" fillId="2" borderId="18" xfId="2926" applyFont="1" applyFill="1" applyBorder="1"/>
    <xf numFmtId="0" fontId="100" fillId="87" borderId="174" xfId="2926" applyFont="1" applyFill="1" applyBorder="1"/>
    <xf numFmtId="0" fontId="100" fillId="87" borderId="171" xfId="2926" applyFont="1" applyFill="1" applyBorder="1"/>
    <xf numFmtId="164" fontId="100" fillId="87" borderId="171" xfId="2926" applyNumberFormat="1" applyFont="1" applyFill="1" applyBorder="1"/>
    <xf numFmtId="0" fontId="27" fillId="87" borderId="171" xfId="2926" applyFont="1" applyFill="1" applyBorder="1" applyAlignment="1">
      <alignment horizontal="center"/>
    </xf>
    <xf numFmtId="0" fontId="27" fillId="2" borderId="177" xfId="2926" applyFont="1" applyFill="1" applyBorder="1"/>
    <xf numFmtId="0" fontId="101" fillId="2" borderId="171" xfId="2926" applyFont="1" applyFill="1" applyBorder="1"/>
    <xf numFmtId="0" fontId="27" fillId="2" borderId="174" xfId="2926" applyFont="1" applyFill="1" applyBorder="1"/>
    <xf numFmtId="0" fontId="27" fillId="2" borderId="6" xfId="2926" applyFont="1" applyFill="1" applyBorder="1"/>
    <xf numFmtId="0" fontId="27" fillId="2" borderId="178" xfId="2926" applyFont="1" applyFill="1" applyBorder="1"/>
    <xf numFmtId="0" fontId="102" fillId="87" borderId="171" xfId="2926" applyFont="1" applyFill="1" applyBorder="1" applyAlignment="1">
      <alignment horizontal="center"/>
    </xf>
    <xf numFmtId="0" fontId="102" fillId="2" borderId="174" xfId="2926" applyFont="1" applyFill="1" applyBorder="1" applyAlignment="1">
      <alignment horizontal="center"/>
    </xf>
    <xf numFmtId="0" fontId="102" fillId="2" borderId="78" xfId="2926" applyFont="1" applyFill="1" applyBorder="1" applyAlignment="1">
      <alignment horizontal="center"/>
    </xf>
    <xf numFmtId="0" fontId="102" fillId="2" borderId="175" xfId="2926" applyFont="1" applyFill="1" applyBorder="1" applyAlignment="1">
      <alignment horizontal="center"/>
    </xf>
    <xf numFmtId="0" fontId="101" fillId="2" borderId="175" xfId="2926" applyFont="1" applyFill="1" applyBorder="1" applyAlignment="1">
      <alignment horizontal="center"/>
    </xf>
    <xf numFmtId="0" fontId="102" fillId="87" borderId="174" xfId="2926" applyFont="1" applyFill="1" applyBorder="1" applyAlignment="1">
      <alignment horizontal="center"/>
    </xf>
    <xf numFmtId="164" fontId="102" fillId="87" borderId="174" xfId="2926" applyNumberFormat="1" applyFont="1" applyFill="1" applyBorder="1" applyAlignment="1">
      <alignment horizontal="center"/>
    </xf>
    <xf numFmtId="164" fontId="102" fillId="87" borderId="171" xfId="2926" applyNumberFormat="1" applyFont="1" applyFill="1" applyBorder="1" applyAlignment="1">
      <alignment horizontal="center"/>
    </xf>
    <xf numFmtId="0" fontId="27" fillId="87" borderId="175" xfId="2926" applyFont="1" applyFill="1" applyBorder="1" applyAlignment="1">
      <alignment horizontal="center"/>
    </xf>
    <xf numFmtId="0" fontId="152" fillId="2" borderId="18" xfId="2926" applyFont="1" applyFill="1" applyBorder="1"/>
    <xf numFmtId="0" fontId="152" fillId="2" borderId="0" xfId="2926" quotePrefix="1" applyFont="1" applyFill="1" applyBorder="1" applyAlignment="1">
      <alignment horizontal="left"/>
    </xf>
    <xf numFmtId="0" fontId="152" fillId="2" borderId="0" xfId="2926" applyFont="1" applyFill="1" applyBorder="1"/>
    <xf numFmtId="0" fontId="103" fillId="2" borderId="0" xfId="2926" applyFont="1" applyFill="1" applyBorder="1" applyAlignment="1">
      <alignment horizontal="right"/>
    </xf>
    <xf numFmtId="164" fontId="153" fillId="87" borderId="0" xfId="2926" applyNumberFormat="1" applyFont="1" applyFill="1" applyBorder="1" applyAlignment="1">
      <alignment horizontal="center"/>
    </xf>
    <xf numFmtId="164" fontId="153" fillId="87" borderId="171" xfId="2926" applyNumberFormat="1" applyFont="1" applyFill="1" applyBorder="1" applyAlignment="1">
      <alignment horizontal="center"/>
    </xf>
    <xf numFmtId="164" fontId="151" fillId="2" borderId="0" xfId="2926" applyNumberFormat="1" applyFont="1" applyFill="1" applyBorder="1" applyAlignment="1">
      <alignment horizontal="center"/>
    </xf>
    <xf numFmtId="164" fontId="151" fillId="2" borderId="177" xfId="2926" applyNumberFormat="1" applyFont="1" applyFill="1" applyBorder="1" applyAlignment="1">
      <alignment horizontal="center"/>
    </xf>
    <xf numFmtId="164" fontId="153" fillId="87" borderId="18" xfId="2926" applyNumberFormat="1" applyFont="1" applyFill="1" applyBorder="1" applyAlignment="1">
      <alignment horizontal="center"/>
    </xf>
    <xf numFmtId="164" fontId="151" fillId="2" borderId="174" xfId="2926" applyNumberFormat="1" applyFont="1" applyFill="1" applyBorder="1" applyAlignment="1">
      <alignment horizontal="center"/>
    </xf>
    <xf numFmtId="164" fontId="151" fillId="2" borderId="6" xfId="2926" applyNumberFormat="1" applyFont="1" applyFill="1" applyBorder="1" applyAlignment="1">
      <alignment horizontal="center"/>
    </xf>
    <xf numFmtId="164" fontId="27" fillId="87" borderId="171" xfId="2926" applyNumberFormat="1" applyFont="1" applyFill="1" applyBorder="1" applyAlignment="1">
      <alignment horizontal="center"/>
    </xf>
    <xf numFmtId="164" fontId="30" fillId="2" borderId="177" xfId="2926" applyNumberFormat="1" applyFont="1" applyFill="1" applyBorder="1" applyAlignment="1">
      <alignment horizontal="center"/>
    </xf>
    <xf numFmtId="164" fontId="27" fillId="87" borderId="18" xfId="2926" applyNumberFormat="1" applyFont="1" applyFill="1" applyBorder="1" applyAlignment="1">
      <alignment horizontal="center"/>
    </xf>
    <xf numFmtId="164" fontId="151" fillId="2" borderId="178" xfId="2926" applyNumberFormat="1" applyFont="1" applyFill="1" applyBorder="1" applyAlignment="1">
      <alignment horizontal="center"/>
    </xf>
    <xf numFmtId="164" fontId="151" fillId="87" borderId="78" xfId="2926" applyNumberFormat="1" applyFont="1" applyFill="1" applyBorder="1" applyAlignment="1">
      <alignment horizontal="center"/>
    </xf>
    <xf numFmtId="164" fontId="101" fillId="87" borderId="171" xfId="2926" applyNumberFormat="1" applyFont="1" applyFill="1" applyBorder="1" applyAlignment="1">
      <alignment horizontal="center"/>
    </xf>
    <xf numFmtId="164" fontId="151" fillId="87" borderId="174" xfId="2926" applyNumberFormat="1" applyFont="1" applyFill="1" applyBorder="1" applyAlignment="1">
      <alignment horizontal="center"/>
    </xf>
    <xf numFmtId="164" fontId="151" fillId="2" borderId="18" xfId="2926" applyNumberFormat="1" applyFont="1" applyFill="1" applyBorder="1" applyAlignment="1">
      <alignment horizontal="center"/>
    </xf>
    <xf numFmtId="164" fontId="151" fillId="2" borderId="78" xfId="2926" applyNumberFormat="1" applyFont="1" applyFill="1" applyBorder="1" applyAlignment="1">
      <alignment horizontal="center"/>
    </xf>
    <xf numFmtId="164" fontId="153" fillId="2" borderId="18" xfId="2926" applyNumberFormat="1" applyFont="1" applyFill="1" applyBorder="1" applyAlignment="1">
      <alignment horizontal="center"/>
    </xf>
    <xf numFmtId="164" fontId="153" fillId="2" borderId="171" xfId="2926" applyNumberFormat="1" applyFont="1" applyFill="1" applyBorder="1" applyAlignment="1">
      <alignment horizontal="center"/>
    </xf>
    <xf numFmtId="164" fontId="101" fillId="87" borderId="175" xfId="2926" applyNumberFormat="1" applyFont="1" applyFill="1" applyBorder="1" applyAlignment="1">
      <alignment horizontal="center"/>
    </xf>
    <xf numFmtId="164" fontId="27" fillId="87" borderId="175" xfId="2926" applyNumberFormat="1" applyFont="1" applyFill="1" applyBorder="1" applyAlignment="1">
      <alignment horizontal="center"/>
    </xf>
    <xf numFmtId="0" fontId="5" fillId="2" borderId="0" xfId="2926" applyFont="1" applyFill="1" applyBorder="1"/>
    <xf numFmtId="0" fontId="103" fillId="2" borderId="0" xfId="2926" applyFont="1" applyFill="1" applyBorder="1"/>
    <xf numFmtId="164" fontId="153" fillId="2" borderId="0" xfId="2926" applyNumberFormat="1" applyFont="1" applyFill="1" applyBorder="1" applyAlignment="1">
      <alignment horizontal="center"/>
    </xf>
    <xf numFmtId="164" fontId="30" fillId="2" borderId="78" xfId="2926" applyNumberFormat="1" applyFont="1" applyFill="1" applyBorder="1" applyAlignment="1">
      <alignment horizontal="center"/>
    </xf>
    <xf numFmtId="164" fontId="30" fillId="2" borderId="18" xfId="2926" applyNumberFormat="1" applyFont="1" applyFill="1" applyBorder="1" applyAlignment="1">
      <alignment horizontal="center"/>
    </xf>
    <xf numFmtId="164" fontId="30" fillId="87" borderId="78" xfId="2926" applyNumberFormat="1" applyFont="1" applyFill="1" applyBorder="1" applyAlignment="1">
      <alignment horizontal="center"/>
    </xf>
    <xf numFmtId="1" fontId="155" fillId="2" borderId="18" xfId="2926" applyNumberFormat="1" applyFont="1" applyFill="1" applyBorder="1"/>
    <xf numFmtId="1" fontId="155" fillId="2" borderId="0" xfId="2926" applyNumberFormat="1" applyFont="1" applyFill="1" applyBorder="1"/>
    <xf numFmtId="0" fontId="38" fillId="2" borderId="0" xfId="2927" applyFont="1" applyFill="1" applyBorder="1"/>
    <xf numFmtId="1" fontId="143" fillId="2" borderId="0" xfId="2926" applyNumberFormat="1" applyFont="1" applyFill="1" applyBorder="1" applyAlignment="1">
      <alignment horizontal="right"/>
    </xf>
    <xf numFmtId="164" fontId="156" fillId="87" borderId="78" xfId="2926" applyNumberFormat="1" applyFont="1" applyFill="1" applyBorder="1" applyAlignment="1">
      <alignment horizontal="center"/>
    </xf>
    <xf numFmtId="164" fontId="156" fillId="2" borderId="18" xfId="2926" applyNumberFormat="1" applyFont="1" applyFill="1" applyBorder="1" applyAlignment="1">
      <alignment horizontal="center"/>
    </xf>
    <xf numFmtId="164" fontId="156" fillId="2" borderId="78" xfId="2926" applyNumberFormat="1" applyFont="1" applyFill="1" applyBorder="1" applyAlignment="1">
      <alignment horizontal="center"/>
    </xf>
    <xf numFmtId="0" fontId="38" fillId="2" borderId="0" xfId="2926" quotePrefix="1" applyFont="1" applyFill="1" applyBorder="1" applyAlignment="1">
      <alignment horizontal="left"/>
    </xf>
    <xf numFmtId="164" fontId="101" fillId="87" borderId="176" xfId="2926" applyNumberFormat="1" applyFont="1" applyFill="1" applyBorder="1" applyAlignment="1">
      <alignment horizontal="center"/>
    </xf>
    <xf numFmtId="164" fontId="101" fillId="2" borderId="176" xfId="2926" applyNumberFormat="1" applyFont="1" applyFill="1" applyBorder="1" applyAlignment="1">
      <alignment horizontal="center"/>
    </xf>
    <xf numFmtId="0" fontId="38" fillId="2" borderId="0" xfId="2926" quotePrefix="1" applyFont="1" applyFill="1" applyBorder="1"/>
    <xf numFmtId="0" fontId="5" fillId="2" borderId="0" xfId="2926" quotePrefix="1" applyFont="1" applyFill="1" applyBorder="1" applyAlignment="1">
      <alignment horizontal="left"/>
    </xf>
    <xf numFmtId="164" fontId="38" fillId="2" borderId="0" xfId="2926" applyNumberFormat="1" applyFont="1" applyFill="1" applyBorder="1"/>
    <xf numFmtId="0" fontId="5" fillId="2" borderId="18" xfId="2926" quotePrefix="1" applyFont="1" applyFill="1" applyBorder="1" applyAlignment="1">
      <alignment horizontal="left"/>
    </xf>
    <xf numFmtId="3" fontId="153" fillId="87" borderId="0" xfId="2929" applyNumberFormat="1" applyFont="1" applyFill="1" applyBorder="1" applyAlignment="1">
      <alignment horizontal="center"/>
    </xf>
    <xf numFmtId="290" fontId="153" fillId="87" borderId="171" xfId="2929" applyNumberFormat="1" applyFont="1" applyFill="1" applyBorder="1" applyAlignment="1">
      <alignment horizontal="center"/>
    </xf>
    <xf numFmtId="3" fontId="151" fillId="2" borderId="0" xfId="2929" applyNumberFormat="1" applyFont="1" applyFill="1" applyBorder="1" applyAlignment="1">
      <alignment horizontal="center"/>
    </xf>
    <xf numFmtId="3" fontId="151" fillId="2" borderId="177" xfId="2929" applyNumberFormat="1" applyFont="1" applyFill="1" applyBorder="1" applyAlignment="1">
      <alignment horizontal="center"/>
    </xf>
    <xf numFmtId="3" fontId="153" fillId="87" borderId="18" xfId="2929" applyNumberFormat="1" applyFont="1" applyFill="1" applyBorder="1" applyAlignment="1">
      <alignment horizontal="center"/>
    </xf>
    <xf numFmtId="290" fontId="101" fillId="2" borderId="171" xfId="2929" applyNumberFormat="1" applyFont="1" applyFill="1" applyBorder="1" applyAlignment="1">
      <alignment horizontal="center"/>
    </xf>
    <xf numFmtId="3" fontId="151" fillId="2" borderId="174" xfId="2929" applyNumberFormat="1" applyFont="1" applyFill="1" applyBorder="1" applyAlignment="1">
      <alignment horizontal="center"/>
    </xf>
    <xf numFmtId="3" fontId="151" fillId="2" borderId="6" xfId="2929" applyNumberFormat="1" applyFont="1" applyFill="1" applyBorder="1" applyAlignment="1">
      <alignment horizontal="center"/>
    </xf>
    <xf numFmtId="290" fontId="27" fillId="87" borderId="171" xfId="2929" applyNumberFormat="1" applyFont="1" applyFill="1" applyBorder="1" applyAlignment="1">
      <alignment horizontal="center"/>
    </xf>
    <xf numFmtId="3" fontId="30" fillId="2" borderId="177" xfId="2929" applyNumberFormat="1" applyFont="1" applyFill="1" applyBorder="1" applyAlignment="1">
      <alignment horizontal="center"/>
    </xf>
    <xf numFmtId="3" fontId="27" fillId="87" borderId="18" xfId="2929" applyNumberFormat="1" applyFont="1" applyFill="1" applyBorder="1" applyAlignment="1">
      <alignment horizontal="center"/>
    </xf>
    <xf numFmtId="1" fontId="27" fillId="87" borderId="171" xfId="2926" applyNumberFormat="1" applyFont="1" applyFill="1" applyBorder="1" applyAlignment="1">
      <alignment horizontal="center"/>
    </xf>
    <xf numFmtId="3" fontId="151" fillId="2" borderId="178" xfId="2929" applyNumberFormat="1" applyFont="1" applyFill="1" applyBorder="1" applyAlignment="1">
      <alignment horizontal="center"/>
    </xf>
    <xf numFmtId="3" fontId="30" fillId="2" borderId="6" xfId="2929" applyNumberFormat="1" applyFont="1" applyFill="1" applyBorder="1" applyAlignment="1">
      <alignment horizontal="center"/>
    </xf>
    <xf numFmtId="1" fontId="153" fillId="87" borderId="171" xfId="2926" applyNumberFormat="1" applyFont="1" applyFill="1" applyBorder="1" applyAlignment="1">
      <alignment horizontal="center"/>
    </xf>
    <xf numFmtId="3" fontId="30" fillId="87" borderId="78" xfId="2929" applyNumberFormat="1" applyFont="1" applyFill="1" applyBorder="1" applyAlignment="1">
      <alignment horizontal="center"/>
    </xf>
    <xf numFmtId="3" fontId="27" fillId="87" borderId="171" xfId="2929" applyNumberFormat="1" applyFont="1" applyFill="1" applyBorder="1" applyAlignment="1">
      <alignment horizontal="center"/>
    </xf>
    <xf numFmtId="3" fontId="27" fillId="87" borderId="171" xfId="2926" applyNumberFormat="1" applyFont="1" applyFill="1" applyBorder="1" applyAlignment="1">
      <alignment horizontal="center"/>
    </xf>
    <xf numFmtId="3" fontId="102" fillId="87" borderId="171" xfId="2929" applyNumberFormat="1" applyFont="1" applyFill="1" applyBorder="1" applyAlignment="1">
      <alignment horizontal="center"/>
    </xf>
    <xf numFmtId="3" fontId="101" fillId="87" borderId="171" xfId="2926" applyNumberFormat="1" applyFont="1" applyFill="1" applyBorder="1" applyAlignment="1">
      <alignment horizontal="center"/>
    </xf>
    <xf numFmtId="3" fontId="151" fillId="87" borderId="174" xfId="2929" applyNumberFormat="1" applyFont="1" applyFill="1" applyBorder="1" applyAlignment="1">
      <alignment horizontal="center"/>
    </xf>
    <xf numFmtId="3" fontId="30" fillId="87" borderId="78" xfId="2926" applyNumberFormat="1" applyFont="1" applyFill="1" applyBorder="1" applyAlignment="1">
      <alignment horizontal="center"/>
    </xf>
    <xf numFmtId="1" fontId="101" fillId="87" borderId="175" xfId="2926" applyNumberFormat="1" applyFont="1" applyFill="1" applyBorder="1" applyAlignment="1">
      <alignment horizontal="center"/>
    </xf>
    <xf numFmtId="3" fontId="101" fillId="87" borderId="179" xfId="2926" applyNumberFormat="1" applyFont="1" applyFill="1" applyBorder="1" applyAlignment="1">
      <alignment horizontal="center"/>
    </xf>
    <xf numFmtId="3" fontId="102" fillId="2" borderId="171" xfId="2926" applyNumberFormat="1" applyFont="1" applyFill="1" applyBorder="1" applyAlignment="1">
      <alignment horizontal="center"/>
    </xf>
    <xf numFmtId="1" fontId="30" fillId="2" borderId="18" xfId="2926" applyNumberFormat="1" applyFont="1" applyFill="1" applyBorder="1" applyAlignment="1">
      <alignment horizontal="center"/>
    </xf>
    <xf numFmtId="3" fontId="101" fillId="87" borderId="175" xfId="2926" applyNumberFormat="1" applyFont="1" applyFill="1" applyBorder="1" applyAlignment="1">
      <alignment horizontal="center"/>
    </xf>
    <xf numFmtId="1" fontId="30" fillId="2" borderId="78" xfId="2926" applyNumberFormat="1" applyFont="1" applyFill="1" applyBorder="1" applyAlignment="1">
      <alignment horizontal="center"/>
    </xf>
    <xf numFmtId="3" fontId="27" fillId="87" borderId="175" xfId="2926" applyNumberFormat="1" applyFont="1" applyFill="1" applyBorder="1" applyAlignment="1">
      <alignment horizontal="center"/>
    </xf>
    <xf numFmtId="3" fontId="153" fillId="87" borderId="171" xfId="2926" applyNumberFormat="1" applyFont="1" applyFill="1" applyBorder="1" applyAlignment="1">
      <alignment horizontal="center"/>
    </xf>
    <xf numFmtId="3" fontId="153" fillId="2" borderId="18" xfId="2929" applyNumberFormat="1" applyFont="1" applyFill="1" applyBorder="1" applyAlignment="1">
      <alignment horizontal="center"/>
    </xf>
    <xf numFmtId="3" fontId="153" fillId="2" borderId="171" xfId="2926" applyNumberFormat="1" applyFont="1" applyFill="1" applyBorder="1" applyAlignment="1">
      <alignment horizontal="center"/>
    </xf>
    <xf numFmtId="290" fontId="153" fillId="2" borderId="171" xfId="2929" applyNumberFormat="1" applyFont="1" applyFill="1" applyBorder="1" applyAlignment="1">
      <alignment horizontal="center"/>
    </xf>
    <xf numFmtId="164" fontId="27" fillId="87" borderId="180" xfId="2926" applyNumberFormat="1" applyFont="1" applyFill="1" applyBorder="1" applyAlignment="1">
      <alignment horizontal="center"/>
    </xf>
    <xf numFmtId="0" fontId="103" fillId="87" borderId="0" xfId="2926" applyFont="1" applyFill="1" applyBorder="1"/>
    <xf numFmtId="185" fontId="153" fillId="2" borderId="18" xfId="2929" applyNumberFormat="1" applyFont="1" applyFill="1" applyBorder="1" applyAlignment="1">
      <alignment horizontal="center"/>
    </xf>
    <xf numFmtId="164" fontId="38" fillId="2" borderId="4" xfId="2926" applyNumberFormat="1" applyFont="1" applyFill="1" applyBorder="1"/>
    <xf numFmtId="164" fontId="0" fillId="2" borderId="5" xfId="2926" applyNumberFormat="1" applyFont="1" applyFill="1" applyBorder="1"/>
    <xf numFmtId="164" fontId="38" fillId="2" borderId="5" xfId="2926" applyNumberFormat="1" applyFont="1" applyFill="1" applyBorder="1"/>
    <xf numFmtId="164" fontId="158" fillId="87" borderId="5" xfId="2926" applyNumberFormat="1" applyFont="1" applyFill="1" applyBorder="1"/>
    <xf numFmtId="164" fontId="153" fillId="87" borderId="5" xfId="2926" applyNumberFormat="1" applyFont="1" applyFill="1" applyBorder="1" applyAlignment="1">
      <alignment horizontal="center"/>
    </xf>
    <xf numFmtId="164" fontId="153" fillId="87" borderId="181" xfId="2926" applyNumberFormat="1" applyFont="1" applyFill="1" applyBorder="1" applyAlignment="1">
      <alignment horizontal="center"/>
    </xf>
    <xf numFmtId="164" fontId="153" fillId="87" borderId="182" xfId="2926" applyNumberFormat="1" applyFont="1" applyFill="1" applyBorder="1" applyAlignment="1">
      <alignment horizontal="center"/>
    </xf>
    <xf numFmtId="164" fontId="151" fillId="87" borderId="5" xfId="2926" applyNumberFormat="1" applyFont="1" applyFill="1" applyBorder="1" applyAlignment="1">
      <alignment horizontal="center"/>
    </xf>
    <xf numFmtId="164" fontId="151" fillId="2" borderId="183" xfId="2926" applyNumberFormat="1" applyFont="1" applyFill="1" applyBorder="1" applyAlignment="1">
      <alignment horizontal="center"/>
    </xf>
    <xf numFmtId="164" fontId="153" fillId="87" borderId="4" xfId="2926" applyNumberFormat="1" applyFont="1" applyFill="1" applyBorder="1" applyAlignment="1">
      <alignment horizontal="center"/>
    </xf>
    <xf numFmtId="164" fontId="101" fillId="87" borderId="181" xfId="2926" applyNumberFormat="1" applyFont="1" applyFill="1" applyBorder="1" applyAlignment="1">
      <alignment horizontal="center"/>
    </xf>
    <xf numFmtId="164" fontId="151" fillId="87" borderId="184" xfId="2926" applyNumberFormat="1" applyFont="1" applyFill="1" applyBorder="1" applyAlignment="1">
      <alignment horizontal="center"/>
    </xf>
    <xf numFmtId="164" fontId="151" fillId="2" borderId="158" xfId="2926" applyNumberFormat="1" applyFont="1" applyFill="1" applyBorder="1" applyAlignment="1">
      <alignment horizontal="center"/>
    </xf>
    <xf numFmtId="164" fontId="27" fillId="87" borderId="181" xfId="2926" applyNumberFormat="1" applyFont="1" applyFill="1" applyBorder="1" applyAlignment="1">
      <alignment horizontal="center"/>
    </xf>
    <xf numFmtId="164" fontId="27" fillId="87" borderId="182" xfId="2926" applyNumberFormat="1" applyFont="1" applyFill="1" applyBorder="1" applyAlignment="1">
      <alignment horizontal="center"/>
    </xf>
    <xf numFmtId="164" fontId="30" fillId="2" borderId="183" xfId="2926" applyNumberFormat="1" applyFont="1" applyFill="1" applyBorder="1" applyAlignment="1">
      <alignment horizontal="center"/>
    </xf>
    <xf numFmtId="164" fontId="27" fillId="87" borderId="4" xfId="2926" applyNumberFormat="1" applyFont="1" applyFill="1" applyBorder="1" applyAlignment="1">
      <alignment horizontal="center"/>
    </xf>
    <xf numFmtId="164" fontId="151" fillId="87" borderId="185" xfId="2926" applyNumberFormat="1" applyFont="1" applyFill="1" applyBorder="1" applyAlignment="1">
      <alignment horizontal="center"/>
    </xf>
    <xf numFmtId="164" fontId="30" fillId="2" borderId="158" xfId="2926" applyNumberFormat="1" applyFont="1" applyFill="1" applyBorder="1" applyAlignment="1">
      <alignment horizontal="center"/>
    </xf>
    <xf numFmtId="164" fontId="30" fillId="87" borderId="79" xfId="2926" applyNumberFormat="1" applyFont="1" applyFill="1" applyBorder="1" applyAlignment="1">
      <alignment horizontal="center"/>
    </xf>
    <xf numFmtId="164" fontId="27" fillId="2" borderId="186" xfId="2926" applyNumberFormat="1" applyFont="1" applyFill="1" applyBorder="1" applyAlignment="1">
      <alignment horizontal="center"/>
    </xf>
    <xf numFmtId="164" fontId="153" fillId="2" borderId="186" xfId="2926" applyNumberFormat="1" applyFont="1" applyFill="1" applyBorder="1" applyAlignment="1">
      <alignment horizontal="center"/>
    </xf>
    <xf numFmtId="164" fontId="151" fillId="2" borderId="184" xfId="2926" applyNumberFormat="1" applyFont="1" applyFill="1" applyBorder="1" applyAlignment="1">
      <alignment horizontal="center"/>
    </xf>
    <xf numFmtId="164" fontId="30" fillId="2" borderId="79" xfId="2926" applyNumberFormat="1" applyFont="1" applyFill="1" applyBorder="1" applyAlignment="1">
      <alignment horizontal="center"/>
    </xf>
    <xf numFmtId="164" fontId="153" fillId="2" borderId="188" xfId="2926" applyNumberFormat="1" applyFont="1" applyFill="1" applyBorder="1" applyAlignment="1">
      <alignment horizontal="center"/>
    </xf>
    <xf numFmtId="164" fontId="30" fillId="2" borderId="4" xfId="2926" applyNumberFormat="1" applyFont="1" applyFill="1" applyBorder="1" applyAlignment="1">
      <alignment horizontal="center"/>
    </xf>
    <xf numFmtId="164" fontId="102" fillId="87" borderId="186" xfId="2926" applyNumberFormat="1" applyFont="1" applyFill="1" applyBorder="1" applyAlignment="1">
      <alignment horizontal="center"/>
    </xf>
    <xf numFmtId="164" fontId="153" fillId="87" borderId="186" xfId="2926" applyNumberFormat="1" applyFont="1" applyFill="1" applyBorder="1" applyAlignment="1">
      <alignment horizontal="center"/>
    </xf>
    <xf numFmtId="164" fontId="27" fillId="87" borderId="187" xfId="2926" applyNumberFormat="1" applyFont="1" applyFill="1" applyBorder="1" applyAlignment="1">
      <alignment horizontal="center"/>
    </xf>
    <xf numFmtId="164" fontId="153" fillId="2" borderId="4" xfId="2926" applyNumberFormat="1" applyFont="1" applyFill="1" applyBorder="1" applyAlignment="1">
      <alignment horizontal="center"/>
    </xf>
    <xf numFmtId="164" fontId="101" fillId="87" borderId="187" xfId="2926" applyNumberFormat="1" applyFont="1" applyFill="1" applyBorder="1" applyAlignment="1">
      <alignment horizontal="center"/>
    </xf>
    <xf numFmtId="164" fontId="29" fillId="87" borderId="4" xfId="2926" applyNumberFormat="1" applyFont="1" applyFill="1" applyBorder="1" applyAlignment="1">
      <alignment horizontal="center"/>
    </xf>
    <xf numFmtId="164" fontId="151" fillId="88" borderId="174" xfId="2926" applyNumberFormat="1" applyFont="1" applyFill="1" applyBorder="1" applyAlignment="1">
      <alignment horizontal="center"/>
    </xf>
    <xf numFmtId="0" fontId="5" fillId="72" borderId="18" xfId="2926" applyFont="1" applyFill="1" applyBorder="1"/>
    <xf numFmtId="0" fontId="38" fillId="72" borderId="0" xfId="2926" applyFont="1" applyFill="1" applyBorder="1"/>
    <xf numFmtId="0" fontId="142" fillId="72" borderId="0" xfId="2926" quotePrefix="1" applyFont="1" applyFill="1" applyBorder="1"/>
    <xf numFmtId="164" fontId="27" fillId="88" borderId="0" xfId="2926" applyNumberFormat="1" applyFont="1" applyFill="1" applyBorder="1" applyAlignment="1">
      <alignment horizontal="center"/>
    </xf>
    <xf numFmtId="164" fontId="27" fillId="72" borderId="171" xfId="2926" applyNumberFormat="1" applyFont="1" applyFill="1" applyBorder="1" applyAlignment="1">
      <alignment horizontal="center"/>
    </xf>
    <xf numFmtId="164" fontId="27" fillId="88" borderId="171" xfId="2926" applyNumberFormat="1" applyFont="1" applyFill="1" applyBorder="1" applyAlignment="1">
      <alignment horizontal="center"/>
    </xf>
    <xf numFmtId="164" fontId="151" fillId="72" borderId="0" xfId="2926" applyNumberFormat="1" applyFont="1" applyFill="1" applyBorder="1" applyAlignment="1">
      <alignment horizontal="center"/>
    </xf>
    <xf numFmtId="0" fontId="27" fillId="72" borderId="177" xfId="2926" applyFont="1" applyFill="1" applyBorder="1"/>
    <xf numFmtId="164" fontId="27" fillId="88" borderId="18" xfId="2926" applyNumberFormat="1" applyFont="1" applyFill="1" applyBorder="1" applyAlignment="1">
      <alignment horizontal="center"/>
    </xf>
    <xf numFmtId="164" fontId="101" fillId="72" borderId="171" xfId="2926" applyNumberFormat="1" applyFont="1" applyFill="1" applyBorder="1" applyAlignment="1">
      <alignment horizontal="center"/>
    </xf>
    <xf numFmtId="164" fontId="151" fillId="72" borderId="174" xfId="2926" applyNumberFormat="1" applyFont="1" applyFill="1" applyBorder="1" applyAlignment="1">
      <alignment horizontal="center"/>
    </xf>
    <xf numFmtId="0" fontId="27" fillId="72" borderId="6" xfId="2926" applyFont="1" applyFill="1" applyBorder="1"/>
    <xf numFmtId="164" fontId="151" fillId="72" borderId="178" xfId="2926" applyNumberFormat="1" applyFont="1" applyFill="1" applyBorder="1" applyAlignment="1">
      <alignment horizontal="center"/>
    </xf>
    <xf numFmtId="0" fontId="100" fillId="88" borderId="78" xfId="2926" applyFont="1" applyFill="1" applyBorder="1"/>
    <xf numFmtId="164" fontId="102" fillId="88" borderId="171" xfId="2926" applyNumberFormat="1" applyFont="1" applyFill="1" applyBorder="1" applyAlignment="1">
      <alignment horizontal="center"/>
    </xf>
    <xf numFmtId="164" fontId="101" fillId="88" borderId="171" xfId="2926" applyNumberFormat="1" applyFont="1" applyFill="1" applyBorder="1" applyAlignment="1">
      <alignment horizontal="center"/>
    </xf>
    <xf numFmtId="0" fontId="102" fillId="72" borderId="78" xfId="2926" applyFont="1" applyFill="1" applyBorder="1" applyAlignment="1">
      <alignment horizontal="center"/>
    </xf>
    <xf numFmtId="164" fontId="102" fillId="72" borderId="171" xfId="2926" applyNumberFormat="1" applyFont="1" applyFill="1" applyBorder="1" applyAlignment="1">
      <alignment horizontal="center"/>
    </xf>
    <xf numFmtId="0" fontId="100" fillId="72" borderId="18" xfId="2926" applyFont="1" applyFill="1" applyBorder="1"/>
    <xf numFmtId="0" fontId="100" fillId="72" borderId="78" xfId="2926" applyFont="1" applyFill="1" applyBorder="1"/>
    <xf numFmtId="0" fontId="27" fillId="72" borderId="171" xfId="2926" applyFont="1" applyFill="1" applyBorder="1" applyAlignment="1">
      <alignment horizontal="center"/>
    </xf>
    <xf numFmtId="164" fontId="27" fillId="72" borderId="18" xfId="2926" applyNumberFormat="1" applyFont="1" applyFill="1" applyBorder="1" applyAlignment="1">
      <alignment horizontal="center"/>
    </xf>
    <xf numFmtId="164" fontId="0" fillId="88" borderId="0" xfId="0" applyNumberFormat="1" applyFill="1" applyBorder="1" applyAlignment="1">
      <alignment horizontal="center"/>
    </xf>
    <xf numFmtId="0" fontId="102" fillId="72" borderId="171" xfId="2926" applyFont="1" applyFill="1" applyBorder="1" applyAlignment="1">
      <alignment horizontal="center"/>
    </xf>
    <xf numFmtId="0" fontId="152" fillId="72" borderId="18" xfId="2926" applyFont="1" applyFill="1" applyBorder="1"/>
    <xf numFmtId="0" fontId="150" fillId="72" borderId="0" xfId="2926" quotePrefix="1" applyFont="1" applyFill="1" applyBorder="1" applyAlignment="1">
      <alignment horizontal="left"/>
    </xf>
    <xf numFmtId="0" fontId="152" fillId="72" borderId="0" xfId="2926" applyFont="1" applyFill="1" applyBorder="1"/>
    <xf numFmtId="0" fontId="103" fillId="72" borderId="0" xfId="2926" applyFont="1" applyFill="1" applyBorder="1" applyAlignment="1">
      <alignment horizontal="right"/>
    </xf>
    <xf numFmtId="164" fontId="153" fillId="88" borderId="0" xfId="2926" applyNumberFormat="1" applyFont="1" applyFill="1" applyBorder="1" applyAlignment="1">
      <alignment horizontal="center"/>
    </xf>
    <xf numFmtId="164" fontId="153" fillId="88" borderId="171" xfId="2926" applyNumberFormat="1" applyFont="1" applyFill="1" applyBorder="1" applyAlignment="1">
      <alignment horizontal="center"/>
    </xf>
    <xf numFmtId="164" fontId="151" fillId="72" borderId="177" xfId="2926" applyNumberFormat="1" applyFont="1" applyFill="1" applyBorder="1" applyAlignment="1">
      <alignment horizontal="center"/>
    </xf>
    <xf numFmtId="164" fontId="153" fillId="88" borderId="18" xfId="2926" applyNumberFormat="1" applyFont="1" applyFill="1" applyBorder="1" applyAlignment="1">
      <alignment horizontal="center"/>
    </xf>
    <xf numFmtId="164" fontId="151" fillId="72" borderId="6" xfId="2926" applyNumberFormat="1" applyFont="1" applyFill="1" applyBorder="1" applyAlignment="1">
      <alignment horizontal="center"/>
    </xf>
    <xf numFmtId="164" fontId="30" fillId="72" borderId="177" xfId="2926" applyNumberFormat="1" applyFont="1" applyFill="1" applyBorder="1" applyAlignment="1">
      <alignment horizontal="center"/>
    </xf>
    <xf numFmtId="164" fontId="30" fillId="72" borderId="6" xfId="2926" applyNumberFormat="1" applyFont="1" applyFill="1" applyBorder="1" applyAlignment="1">
      <alignment horizontal="center"/>
    </xf>
    <xf numFmtId="164" fontId="151" fillId="88" borderId="78" xfId="2926" applyNumberFormat="1" applyFont="1" applyFill="1" applyBorder="1" applyAlignment="1">
      <alignment horizontal="center"/>
    </xf>
    <xf numFmtId="164" fontId="151" fillId="72" borderId="18" xfId="2926" applyNumberFormat="1" applyFont="1" applyFill="1" applyBorder="1" applyAlignment="1">
      <alignment horizontal="center"/>
    </xf>
    <xf numFmtId="164" fontId="151" fillId="72" borderId="78" xfId="2926" applyNumberFormat="1" applyFont="1" applyFill="1" applyBorder="1" applyAlignment="1">
      <alignment horizontal="center"/>
    </xf>
    <xf numFmtId="0" fontId="27" fillId="88" borderId="171" xfId="2926" applyFont="1" applyFill="1" applyBorder="1" applyAlignment="1">
      <alignment horizontal="center"/>
    </xf>
    <xf numFmtId="164" fontId="153" fillId="72" borderId="18" xfId="2926" applyNumberFormat="1" applyFont="1" applyFill="1" applyBorder="1" applyAlignment="1">
      <alignment horizontal="center"/>
    </xf>
    <xf numFmtId="164" fontId="153" fillId="72" borderId="171" xfId="2926" applyNumberFormat="1" applyFont="1" applyFill="1" applyBorder="1" applyAlignment="1">
      <alignment horizontal="center"/>
    </xf>
    <xf numFmtId="0" fontId="152" fillId="72" borderId="0" xfId="2926" quotePrefix="1" applyFont="1" applyFill="1" applyBorder="1" applyAlignment="1">
      <alignment horizontal="left"/>
    </xf>
    <xf numFmtId="164" fontId="101" fillId="88" borderId="175" xfId="2926" applyNumberFormat="1" applyFont="1" applyFill="1" applyBorder="1" applyAlignment="1">
      <alignment horizontal="center"/>
    </xf>
    <xf numFmtId="164" fontId="27" fillId="72" borderId="175" xfId="2926" applyNumberFormat="1" applyFont="1" applyFill="1" applyBorder="1" applyAlignment="1">
      <alignment horizontal="center"/>
    </xf>
    <xf numFmtId="164" fontId="27" fillId="88" borderId="175" xfId="2926" applyNumberFormat="1" applyFont="1" applyFill="1" applyBorder="1" applyAlignment="1">
      <alignment horizontal="center"/>
    </xf>
    <xf numFmtId="0" fontId="38" fillId="72" borderId="18" xfId="2926" applyFont="1" applyFill="1" applyBorder="1"/>
    <xf numFmtId="0" fontId="5" fillId="72" borderId="0" xfId="2926" quotePrefix="1" applyFont="1" applyFill="1" applyBorder="1" applyAlignment="1">
      <alignment horizontal="left"/>
    </xf>
    <xf numFmtId="164" fontId="30" fillId="88" borderId="78" xfId="2926" applyNumberFormat="1" applyFont="1" applyFill="1" applyBorder="1" applyAlignment="1">
      <alignment horizontal="center"/>
    </xf>
    <xf numFmtId="164" fontId="30" fillId="72" borderId="18" xfId="2926" applyNumberFormat="1" applyFont="1" applyFill="1" applyBorder="1" applyAlignment="1">
      <alignment horizontal="center"/>
    </xf>
    <xf numFmtId="164" fontId="101" fillId="72" borderId="175" xfId="2926" applyNumberFormat="1" applyFont="1" applyFill="1" applyBorder="1" applyAlignment="1">
      <alignment horizontal="center"/>
    </xf>
    <xf numFmtId="164" fontId="30" fillId="72" borderId="78" xfId="2926" applyNumberFormat="1" applyFont="1" applyFill="1" applyBorder="1" applyAlignment="1">
      <alignment horizontal="center"/>
    </xf>
    <xf numFmtId="0" fontId="5" fillId="72" borderId="18" xfId="2926" quotePrefix="1" applyFont="1" applyFill="1" applyBorder="1" applyAlignment="1">
      <alignment horizontal="left"/>
    </xf>
    <xf numFmtId="0" fontId="38" fillId="72" borderId="0" xfId="2926" quotePrefix="1" applyFont="1" applyFill="1" applyBorder="1" applyAlignment="1">
      <alignment horizontal="left"/>
    </xf>
    <xf numFmtId="1" fontId="155" fillId="72" borderId="18" xfId="2926" applyNumberFormat="1" applyFont="1" applyFill="1" applyBorder="1"/>
    <xf numFmtId="1" fontId="5" fillId="72" borderId="0" xfId="2926" applyNumberFormat="1" applyFont="1" applyFill="1" applyBorder="1"/>
    <xf numFmtId="0" fontId="38" fillId="72" borderId="0" xfId="2927" applyFont="1" applyFill="1" applyBorder="1"/>
    <xf numFmtId="1" fontId="155" fillId="72" borderId="0" xfId="2926" applyNumberFormat="1" applyFont="1" applyFill="1" applyBorder="1"/>
    <xf numFmtId="1" fontId="143" fillId="72" borderId="0" xfId="2926" applyNumberFormat="1" applyFont="1" applyFill="1" applyBorder="1" applyAlignment="1">
      <alignment horizontal="right"/>
    </xf>
    <xf numFmtId="164" fontId="156" fillId="88" borderId="78" xfId="2926" applyNumberFormat="1" applyFont="1" applyFill="1" applyBorder="1" applyAlignment="1">
      <alignment horizontal="center"/>
    </xf>
    <xf numFmtId="164" fontId="101" fillId="88" borderId="176" xfId="2926" applyNumberFormat="1" applyFont="1" applyFill="1" applyBorder="1" applyAlignment="1">
      <alignment horizontal="center"/>
    </xf>
    <xf numFmtId="164" fontId="101" fillId="72" borderId="176" xfId="2926" applyNumberFormat="1" applyFont="1" applyFill="1" applyBorder="1" applyAlignment="1">
      <alignment horizontal="center"/>
    </xf>
    <xf numFmtId="164" fontId="156" fillId="72" borderId="18" xfId="2926" applyNumberFormat="1" applyFont="1" applyFill="1" applyBorder="1" applyAlignment="1">
      <alignment horizontal="center"/>
    </xf>
    <xf numFmtId="164" fontId="156" fillId="72" borderId="78" xfId="2926" applyNumberFormat="1" applyFont="1" applyFill="1" applyBorder="1" applyAlignment="1">
      <alignment horizontal="center"/>
    </xf>
    <xf numFmtId="0" fontId="38" fillId="72" borderId="0" xfId="2926" quotePrefix="1" applyFont="1" applyFill="1" applyBorder="1"/>
    <xf numFmtId="0" fontId="5" fillId="72" borderId="0" xfId="2926" applyFont="1" applyFill="1" applyBorder="1"/>
    <xf numFmtId="0" fontId="103" fillId="72" borderId="0" xfId="2926" applyFont="1" applyFill="1" applyBorder="1"/>
    <xf numFmtId="0" fontId="99" fillId="72" borderId="0" xfId="2926" applyFont="1" applyFill="1" applyBorder="1"/>
    <xf numFmtId="3" fontId="153" fillId="88" borderId="0" xfId="2929" applyNumberFormat="1" applyFont="1" applyFill="1" applyBorder="1" applyAlignment="1">
      <alignment horizontal="center"/>
    </xf>
    <xf numFmtId="290" fontId="27" fillId="72" borderId="171" xfId="2929" applyNumberFormat="1" applyFont="1" applyFill="1" applyBorder="1" applyAlignment="1">
      <alignment horizontal="center"/>
    </xf>
    <xf numFmtId="290" fontId="153" fillId="88" borderId="171" xfId="2929" applyNumberFormat="1" applyFont="1" applyFill="1" applyBorder="1" applyAlignment="1">
      <alignment horizontal="center"/>
    </xf>
    <xf numFmtId="3" fontId="151" fillId="72" borderId="0" xfId="2929" applyNumberFormat="1" applyFont="1" applyFill="1" applyBorder="1" applyAlignment="1">
      <alignment horizontal="center"/>
    </xf>
    <xf numFmtId="3" fontId="151" fillId="72" borderId="177" xfId="2929" applyNumberFormat="1" applyFont="1" applyFill="1" applyBorder="1" applyAlignment="1">
      <alignment horizontal="center"/>
    </xf>
    <xf numFmtId="3" fontId="153" fillId="88" borderId="18" xfId="2929" applyNumberFormat="1" applyFont="1" applyFill="1" applyBorder="1" applyAlignment="1">
      <alignment horizontal="center"/>
    </xf>
    <xf numFmtId="290" fontId="101" fillId="72" borderId="171" xfId="2929" applyNumberFormat="1" applyFont="1" applyFill="1" applyBorder="1" applyAlignment="1">
      <alignment horizontal="center"/>
    </xf>
    <xf numFmtId="3" fontId="151" fillId="72" borderId="174" xfId="2929" applyNumberFormat="1" applyFont="1" applyFill="1" applyBorder="1" applyAlignment="1">
      <alignment horizontal="center"/>
    </xf>
    <xf numFmtId="3" fontId="151" fillId="72" borderId="6" xfId="2929" applyNumberFormat="1" applyFont="1" applyFill="1" applyBorder="1" applyAlignment="1">
      <alignment horizontal="center"/>
    </xf>
    <xf numFmtId="290" fontId="27" fillId="88" borderId="171" xfId="2929" applyNumberFormat="1" applyFont="1" applyFill="1" applyBorder="1" applyAlignment="1">
      <alignment horizontal="center"/>
    </xf>
    <xf numFmtId="3" fontId="30" fillId="72" borderId="177" xfId="2929" applyNumberFormat="1" applyFont="1" applyFill="1" applyBorder="1" applyAlignment="1">
      <alignment horizontal="center"/>
    </xf>
    <xf numFmtId="3" fontId="27" fillId="88" borderId="18" xfId="2929" applyNumberFormat="1" applyFont="1" applyFill="1" applyBorder="1" applyAlignment="1">
      <alignment horizontal="center"/>
    </xf>
    <xf numFmtId="1" fontId="27" fillId="88" borderId="171" xfId="2926" applyNumberFormat="1" applyFont="1" applyFill="1" applyBorder="1" applyAlignment="1">
      <alignment horizontal="center"/>
    </xf>
    <xf numFmtId="3" fontId="151" fillId="72" borderId="178" xfId="2929" applyNumberFormat="1" applyFont="1" applyFill="1" applyBorder="1" applyAlignment="1">
      <alignment horizontal="center"/>
    </xf>
    <xf numFmtId="3" fontId="30" fillId="72" borderId="6" xfId="2929" applyNumberFormat="1" applyFont="1" applyFill="1" applyBorder="1" applyAlignment="1">
      <alignment horizontal="center"/>
    </xf>
    <xf numFmtId="1" fontId="153" fillId="88" borderId="171" xfId="2926" applyNumberFormat="1" applyFont="1" applyFill="1" applyBorder="1" applyAlignment="1">
      <alignment horizontal="center"/>
    </xf>
    <xf numFmtId="3" fontId="30" fillId="88" borderId="78" xfId="2929" applyNumberFormat="1" applyFont="1" applyFill="1" applyBorder="1" applyAlignment="1">
      <alignment horizontal="center"/>
    </xf>
    <xf numFmtId="3" fontId="27" fillId="88" borderId="171" xfId="2929" applyNumberFormat="1" applyFont="1" applyFill="1" applyBorder="1" applyAlignment="1">
      <alignment horizontal="center"/>
    </xf>
    <xf numFmtId="3" fontId="27" fillId="88" borderId="171" xfId="2926" applyNumberFormat="1" applyFont="1" applyFill="1" applyBorder="1" applyAlignment="1">
      <alignment horizontal="center"/>
    </xf>
    <xf numFmtId="3" fontId="102" fillId="88" borderId="171" xfId="2929" applyNumberFormat="1" applyFont="1" applyFill="1" applyBorder="1" applyAlignment="1">
      <alignment horizontal="center"/>
    </xf>
    <xf numFmtId="3" fontId="101" fillId="88" borderId="171" xfId="2926" applyNumberFormat="1" applyFont="1" applyFill="1" applyBorder="1" applyAlignment="1">
      <alignment horizontal="center"/>
    </xf>
    <xf numFmtId="3" fontId="151" fillId="88" borderId="174" xfId="2929" applyNumberFormat="1" applyFont="1" applyFill="1" applyBorder="1" applyAlignment="1">
      <alignment horizontal="center"/>
    </xf>
    <xf numFmtId="3" fontId="30" fillId="88" borderId="78" xfId="2926" applyNumberFormat="1" applyFont="1" applyFill="1" applyBorder="1" applyAlignment="1">
      <alignment horizontal="center"/>
    </xf>
    <xf numFmtId="1" fontId="101" fillId="88" borderId="175" xfId="2926" applyNumberFormat="1" applyFont="1" applyFill="1" applyBorder="1" applyAlignment="1">
      <alignment horizontal="center"/>
    </xf>
    <xf numFmtId="3" fontId="102" fillId="72" borderId="171" xfId="2926" applyNumberFormat="1" applyFont="1" applyFill="1" applyBorder="1" applyAlignment="1">
      <alignment horizontal="center"/>
    </xf>
    <xf numFmtId="1" fontId="30" fillId="72" borderId="18" xfId="2926" applyNumberFormat="1" applyFont="1" applyFill="1" applyBorder="1" applyAlignment="1">
      <alignment horizontal="center"/>
    </xf>
    <xf numFmtId="3" fontId="101" fillId="88" borderId="175" xfId="2926" applyNumberFormat="1" applyFont="1" applyFill="1" applyBorder="1" applyAlignment="1">
      <alignment horizontal="center"/>
    </xf>
    <xf numFmtId="1" fontId="30" fillId="72" borderId="78" xfId="2926" applyNumberFormat="1" applyFont="1" applyFill="1" applyBorder="1" applyAlignment="1">
      <alignment horizontal="center"/>
    </xf>
    <xf numFmtId="3" fontId="27" fillId="72" borderId="171" xfId="2926" applyNumberFormat="1" applyFont="1" applyFill="1" applyBorder="1" applyAlignment="1">
      <alignment horizontal="center"/>
    </xf>
    <xf numFmtId="3" fontId="27" fillId="72" borderId="175" xfId="2926" applyNumberFormat="1" applyFont="1" applyFill="1" applyBorder="1" applyAlignment="1">
      <alignment horizontal="center"/>
    </xf>
    <xf numFmtId="3" fontId="27" fillId="88" borderId="175" xfId="2926" applyNumberFormat="1" applyFont="1" applyFill="1" applyBorder="1" applyAlignment="1">
      <alignment horizontal="center"/>
    </xf>
    <xf numFmtId="3" fontId="153" fillId="88" borderId="171" xfId="2926" applyNumberFormat="1" applyFont="1" applyFill="1" applyBorder="1" applyAlignment="1">
      <alignment horizontal="center"/>
    </xf>
    <xf numFmtId="3" fontId="153" fillId="72" borderId="18" xfId="2929" applyNumberFormat="1" applyFont="1" applyFill="1" applyBorder="1" applyAlignment="1">
      <alignment horizontal="center"/>
    </xf>
    <xf numFmtId="3" fontId="27" fillId="72" borderId="171" xfId="2929" applyNumberFormat="1" applyFont="1" applyFill="1" applyBorder="1" applyAlignment="1">
      <alignment horizontal="center"/>
    </xf>
    <xf numFmtId="3" fontId="153" fillId="72" borderId="171" xfId="2926" applyNumberFormat="1" applyFont="1" applyFill="1" applyBorder="1" applyAlignment="1">
      <alignment horizontal="center"/>
    </xf>
    <xf numFmtId="290" fontId="153" fillId="72" borderId="171" xfId="2929" applyNumberFormat="1" applyFont="1" applyFill="1" applyBorder="1" applyAlignment="1">
      <alignment horizontal="center"/>
    </xf>
    <xf numFmtId="164" fontId="157" fillId="72" borderId="0" xfId="0" applyNumberFormat="1" applyFont="1" applyFill="1" applyBorder="1" applyAlignment="1">
      <alignment horizontal="center"/>
    </xf>
    <xf numFmtId="1" fontId="27" fillId="72" borderId="171" xfId="2926" applyNumberFormat="1" applyFont="1" applyFill="1" applyBorder="1" applyAlignment="1">
      <alignment horizontal="center"/>
    </xf>
    <xf numFmtId="185" fontId="27" fillId="72" borderId="171" xfId="2926" applyNumberFormat="1" applyFont="1" applyFill="1" applyBorder="1" applyAlignment="1">
      <alignment horizontal="center"/>
    </xf>
    <xf numFmtId="185" fontId="27" fillId="88" borderId="171" xfId="2926" applyNumberFormat="1" applyFont="1" applyFill="1" applyBorder="1" applyAlignment="1">
      <alignment horizontal="center"/>
    </xf>
    <xf numFmtId="3" fontId="101" fillId="88" borderId="179" xfId="2926" applyNumberFormat="1" applyFont="1" applyFill="1" applyBorder="1" applyAlignment="1">
      <alignment horizontal="center"/>
    </xf>
    <xf numFmtId="185" fontId="153" fillId="72" borderId="18" xfId="2929" applyNumberFormat="1" applyFont="1" applyFill="1" applyBorder="1" applyAlignment="1">
      <alignment horizontal="center"/>
    </xf>
    <xf numFmtId="185" fontId="27" fillId="88" borderId="171" xfId="2929" applyNumberFormat="1" applyFont="1" applyFill="1" applyBorder="1" applyAlignment="1">
      <alignment horizontal="center"/>
    </xf>
    <xf numFmtId="185" fontId="153" fillId="72" borderId="171" xfId="2929" applyNumberFormat="1" applyFont="1" applyFill="1" applyBorder="1" applyAlignment="1">
      <alignment horizontal="center"/>
    </xf>
    <xf numFmtId="185" fontId="27" fillId="88" borderId="180" xfId="2926" applyNumberFormat="1" applyFont="1" applyFill="1" applyBorder="1" applyAlignment="1">
      <alignment horizontal="center"/>
    </xf>
    <xf numFmtId="185" fontId="151" fillId="88" borderId="174" xfId="2929" applyNumberFormat="1" applyFont="1" applyFill="1" applyBorder="1" applyAlignment="1">
      <alignment horizontal="center"/>
    </xf>
    <xf numFmtId="185" fontId="153" fillId="72" borderId="171" xfId="2926" applyNumberFormat="1" applyFont="1" applyFill="1" applyBorder="1" applyAlignment="1">
      <alignment horizontal="center"/>
    </xf>
    <xf numFmtId="164" fontId="27" fillId="88" borderId="180" xfId="2926" applyNumberFormat="1" applyFont="1" applyFill="1" applyBorder="1" applyAlignment="1">
      <alignment horizontal="center"/>
    </xf>
    <xf numFmtId="164" fontId="27" fillId="72" borderId="180" xfId="2926" applyNumberFormat="1" applyFont="1" applyFill="1" applyBorder="1" applyAlignment="1">
      <alignment horizontal="center"/>
    </xf>
    <xf numFmtId="185" fontId="151" fillId="72" borderId="174" xfId="2929" applyNumberFormat="1" applyFont="1" applyFill="1" applyBorder="1" applyAlignment="1">
      <alignment horizontal="center"/>
    </xf>
    <xf numFmtId="185" fontId="27" fillId="72" borderId="171" xfId="2929" applyNumberFormat="1" applyFont="1" applyFill="1" applyBorder="1" applyAlignment="1">
      <alignment horizontal="center"/>
    </xf>
    <xf numFmtId="185" fontId="27" fillId="88" borderId="175" xfId="2926" applyNumberFormat="1" applyFont="1" applyFill="1" applyBorder="1" applyAlignment="1">
      <alignment horizontal="center"/>
    </xf>
    <xf numFmtId="0" fontId="103" fillId="88" borderId="0" xfId="2926" applyFont="1" applyFill="1" applyBorder="1" applyAlignment="1">
      <alignment horizontal="right"/>
    </xf>
    <xf numFmtId="164" fontId="30" fillId="88" borderId="174" xfId="2926" applyNumberFormat="1" applyFont="1" applyFill="1" applyBorder="1" applyAlignment="1">
      <alignment horizontal="center"/>
    </xf>
    <xf numFmtId="164" fontId="27" fillId="88" borderId="176" xfId="2926" applyNumberFormat="1" applyFont="1" applyFill="1" applyBorder="1" applyAlignment="1">
      <alignment horizontal="center"/>
    </xf>
    <xf numFmtId="164" fontId="27" fillId="72" borderId="176" xfId="2926" applyNumberFormat="1" applyFont="1" applyFill="1" applyBorder="1" applyAlignment="1">
      <alignment horizontal="center"/>
    </xf>
    <xf numFmtId="0" fontId="13" fillId="85" borderId="154" xfId="2926" quotePrefix="1" applyFont="1" applyFill="1" applyBorder="1" applyAlignment="1">
      <alignment horizontal="center"/>
    </xf>
    <xf numFmtId="0" fontId="12" fillId="4" borderId="153" xfId="0" applyFont="1" applyFill="1" applyBorder="1" applyAlignment="1">
      <alignment horizontal="center"/>
    </xf>
    <xf numFmtId="0" fontId="12" fillId="4" borderId="155" xfId="0" applyFont="1" applyFill="1" applyBorder="1" applyAlignment="1">
      <alignment horizontal="center"/>
    </xf>
    <xf numFmtId="164" fontId="12" fillId="6" borderId="0" xfId="0" applyNumberFormat="1" applyFont="1" applyFill="1"/>
    <xf numFmtId="166" fontId="127" fillId="2" borderId="0" xfId="0" applyNumberFormat="1" applyFont="1" applyFill="1" applyBorder="1" applyAlignment="1">
      <alignment horizontal="left" vertical="center" wrapText="1"/>
    </xf>
  </cellXfs>
  <cellStyles count="2930">
    <cellStyle name="$b [0]" xfId="6" xr:uid="{2EF3BA71-622B-4557-BAF8-C52734E23906}"/>
    <cellStyle name="$b [1]" xfId="7" xr:uid="{9938F8CE-FFBE-4BA0-83B9-6B2CDCD4D0A7}"/>
    <cellStyle name="$b [2]" xfId="8" xr:uid="{2E45A7EE-FFE4-49F1-A90A-C95B89177622}"/>
    <cellStyle name="$billions [0]" xfId="9" xr:uid="{9C56BF46-04F2-4CD0-9EE8-5377F5D6CFEF}"/>
    <cellStyle name="$billions [0] Narrow" xfId="10" xr:uid="{49D5741F-133E-4399-8BC5-A7C1033CFF66}"/>
    <cellStyle name="$billions [0] Narrow 2" xfId="206" xr:uid="{FD7678DE-8FD1-4A8F-8271-9A96D07B386F}"/>
    <cellStyle name="$billions [0]_Book1" xfId="11" xr:uid="{8CA2A69C-8701-4217-957A-ABFA3B3FCED3}"/>
    <cellStyle name="$billions [1]" xfId="12" xr:uid="{D4394C07-694D-4D08-BCCC-0BCC7B12E2E6}"/>
    <cellStyle name="$billions [1] Narrow" xfId="13" xr:uid="{07C096BA-677D-4714-A303-62AB7F27E623}"/>
    <cellStyle name="$billions [1] Narrow 2" xfId="207" xr:uid="{76E0CE73-0B0D-47A4-9A67-FBD347099F9D}"/>
    <cellStyle name="$billions [1]_Book1" xfId="14" xr:uid="{1396F653-0ECF-4DC3-BFEB-175C739F3E12}"/>
    <cellStyle name="$billions [2]" xfId="15" xr:uid="{256D6B32-B992-422C-A1BF-2F90ABD1C48F}"/>
    <cellStyle name="$billions [2] Narrow" xfId="16" xr:uid="{9F06A88A-E578-4301-BC6D-24081EC651A2}"/>
    <cellStyle name="$billions [2] Narrow 2" xfId="208" xr:uid="{FBAA8956-98CF-4AEA-8881-03BBA739A676}"/>
    <cellStyle name="$billions [2]_Book1" xfId="17" xr:uid="{0F654DD3-E866-4B02-B92A-0BCC70F88E64}"/>
    <cellStyle name="$k [0]" xfId="18" xr:uid="{5AB7DA29-B4F2-495E-A0A2-AB400FD630B9}"/>
    <cellStyle name="$k [0] 2" xfId="209" xr:uid="{5EC8EC05-28FD-4624-A1DB-54B31396BBFB}"/>
    <cellStyle name="$k [0] 2 2" xfId="1640" xr:uid="{2C5AA0BA-04C1-450C-9690-F2A15A899271}"/>
    <cellStyle name="$m [0]" xfId="19" xr:uid="{3818819D-46FA-4E13-B38B-4AB42C31ACA2}"/>
    <cellStyle name="$m [1]" xfId="20" xr:uid="{76542FFB-C30F-4B0E-97E0-0317F413C08A}"/>
    <cellStyle name="$m [2]" xfId="21" xr:uid="{7C24A7CA-44E9-44A1-914C-579A1A15E776}"/>
    <cellStyle name="$millions" xfId="261" xr:uid="{D696F4D1-7721-4DB0-A9A2-756E2859122F}"/>
    <cellStyle name="$millions [0]" xfId="22" xr:uid="{1159DBD7-9ACF-4B98-BB38-89786523E031}"/>
    <cellStyle name="$millions [0] Narrow" xfId="23" xr:uid="{3609D0EB-A043-418C-A033-D07F103318D5}"/>
    <cellStyle name="$millions [0]_Book1" xfId="24" xr:uid="{AD553C04-E305-4A7E-9C32-39E358C6F838}"/>
    <cellStyle name="$millions [1]" xfId="25" xr:uid="{F170B0B9-8C6B-4207-9F2E-583BA870FCA2}"/>
    <cellStyle name="$millions [1] Narrow" xfId="26" xr:uid="{797AD0D2-65F3-4532-91C9-1569219B58EC}"/>
    <cellStyle name="$millions [1] Narrow 2" xfId="210" xr:uid="{ACBA858F-37E8-4757-AC45-E13A1AEB44D5}"/>
    <cellStyle name="$millions [1]_Book1" xfId="27" xr:uid="{543A038E-314F-454E-B16A-31CB20BB4D01}"/>
    <cellStyle name="$millions [2]" xfId="28" xr:uid="{9DDB8D33-5EA3-4F9C-AF0C-B9F614FA8B51}"/>
    <cellStyle name="$millions [2] Narrow" xfId="29" xr:uid="{D617A22D-EDC8-471A-BEF0-5FD6FB465163}"/>
    <cellStyle name="$millions [2] Narrow 2" xfId="211" xr:uid="{0387F1CE-D488-4814-B8B8-423B95304FBD}"/>
    <cellStyle name="$millions [2]_Book1" xfId="30" xr:uid="{69F93EDB-CD54-4145-A33F-AF18285D7BE5}"/>
    <cellStyle name="$thousands [0]" xfId="31" xr:uid="{A9935696-4AE5-46F1-AB60-15E7456B7D84}"/>
    <cellStyle name="$thousands [1]" xfId="32" xr:uid="{7B1ACFA8-C70B-48B9-87F6-ACB3A79D6B46}"/>
    <cellStyle name="$thousands [2]" xfId="33" xr:uid="{2FCBF02D-1268-44D2-A16E-6D9318DD7D54}"/>
    <cellStyle name="_ColumnTitles" xfId="316" xr:uid="{75A58EEB-788B-496F-854B-178BE1EBCA6F}"/>
    <cellStyle name="_ColumnTitles 2" xfId="425" xr:uid="{8A7BD6AD-4553-49C1-B90D-61C70C688847}"/>
    <cellStyle name="_ColumnTitles 2 2" xfId="577" xr:uid="{D2656E23-CFFA-41BB-8EE9-631E6AD8317E}"/>
    <cellStyle name="_ColumnTitles 2 2 2" xfId="646" xr:uid="{CD1B0C4C-3CC8-4013-9F43-DC83B12A876D}"/>
    <cellStyle name="_ColumnTitles 2 2 2 2" xfId="1181" xr:uid="{D1D058E9-6C27-4A5A-B529-7C7BCF57AD29}"/>
    <cellStyle name="_ColumnTitles 2 2 2 2 2" xfId="2230" xr:uid="{7ACE2AE8-F08E-4083-94D3-0B8F06D48A6D}"/>
    <cellStyle name="_ColumnTitles 2 2 2 2 3" xfId="2366" xr:uid="{1A443524-5611-4522-BE78-F5DC562B55F1}"/>
    <cellStyle name="_ColumnTitles 2 2 2 2 4" xfId="2712" xr:uid="{FFAB4CAA-8C1E-4B98-BA78-E377D47845DB}"/>
    <cellStyle name="_ColumnTitles 2 2 2 3" xfId="1865" xr:uid="{F99DCDC5-2D90-41FF-99E7-23D5682283F5}"/>
    <cellStyle name="_ColumnTitles 2 2 2 4" xfId="1924" xr:uid="{57E0BD31-AA74-4442-B288-A1E5DDD8B610}"/>
    <cellStyle name="_ColumnTitles 2 2 3" xfId="677" xr:uid="{BD73D651-CE3E-4B19-BC76-24010E79237B}"/>
    <cellStyle name="_ColumnTitles 2 2 3 2" xfId="1205" xr:uid="{9318B2EC-B8E5-4E9E-9BA3-9EBF6AEB45C4}"/>
    <cellStyle name="_ColumnTitles 2 2 3 2 2" xfId="2254" xr:uid="{52096CDE-AC13-4DA2-9F10-CC93082ADA84}"/>
    <cellStyle name="_ColumnTitles 2 2 3 2 3" xfId="2556" xr:uid="{A2C38BF5-2F7F-4A1C-8B27-5B5EE76FEA86}"/>
    <cellStyle name="_ColumnTitles 2 2 3 2 4" xfId="2735" xr:uid="{D89F5BFD-6213-42C6-BE30-849025C936BC}"/>
    <cellStyle name="_ColumnTitles 2 2 3 3" xfId="1892" xr:uid="{4A493227-3014-4782-BC58-BC72C8D89980}"/>
    <cellStyle name="_ColumnTitles 2 2 3 4" xfId="2393" xr:uid="{54E1103E-AE43-42A2-A89D-1228E2E20C21}"/>
    <cellStyle name="_ColumnTitles 2 2 3 5" xfId="2223" xr:uid="{84202F1B-8D6C-4BA9-AA89-D7A3C358A233}"/>
    <cellStyle name="_ColumnTitles 2 2 4" xfId="645" xr:uid="{D97517CF-F2F3-4A05-BE4A-1B93462ACF63}"/>
    <cellStyle name="_ColumnTitles 2 2 4 2" xfId="1180" xr:uid="{A1D5B045-FB4C-4024-8E6A-3DC2AE3F7BC9}"/>
    <cellStyle name="_ColumnTitles 2 2 4 2 2" xfId="2229" xr:uid="{98D15B0D-B1FD-48E6-898A-59989105BECF}"/>
    <cellStyle name="_ColumnTitles 2 2 4 2 3" xfId="1703" xr:uid="{FFD6A937-BF38-4333-AD2F-8A106F084FF7}"/>
    <cellStyle name="_ColumnTitles 2 2 4 2 4" xfId="2711" xr:uid="{94204F88-F364-4DE3-B73B-F5A530353003}"/>
    <cellStyle name="_ColumnTitles 2 2 4 3" xfId="1864" xr:uid="{255FE65F-3B53-4C71-AD97-953F08CCE5EB}"/>
    <cellStyle name="_ColumnTitles 2 2 4 4" xfId="1733" xr:uid="{188E5EFF-0200-4DBD-AA4D-13BE02EA1B25}"/>
    <cellStyle name="_ColumnTitles 2 2 4 5" xfId="2026" xr:uid="{39647BDB-131E-4025-ABE4-9C380D89DDB7}"/>
    <cellStyle name="_ColumnTitles 2 2 5" xfId="971" xr:uid="{CEF1D2C5-84F5-4166-B915-7CA413AD4642}"/>
    <cellStyle name="_ColumnTitles 2 2 5 2" xfId="1460" xr:uid="{104D3C84-F1F4-42B7-A21E-C90981EF022B}"/>
    <cellStyle name="_ColumnTitles 2 2 5 2 2" xfId="2443" xr:uid="{96857146-30DA-447E-8F79-AD1681640091}"/>
    <cellStyle name="_ColumnTitles 2 2 5 2 3" xfId="1901" xr:uid="{B7692E9A-CBF3-4D10-822C-71822F68F696}"/>
    <cellStyle name="_ColumnTitles 2 2 5 2 4" xfId="2874" xr:uid="{1E004407-41EA-4825-B3A3-EB60B93C8CF0}"/>
    <cellStyle name="_ColumnTitles 2 2 5 3" xfId="2109" xr:uid="{F23B5EBC-7594-4AA6-AD56-663211F0C68B}"/>
    <cellStyle name="_ColumnTitles 2 2 5 4" xfId="2392" xr:uid="{658F6D2B-5626-4868-B0BD-745B2E9D844C}"/>
    <cellStyle name="_ColumnTitles 2 2 5 5" xfId="2574" xr:uid="{6884C8CB-B472-4BF7-BB70-DF4DD34B21C2}"/>
    <cellStyle name="_ColumnTitles 2 3" xfId="964" xr:uid="{D8296810-D384-451D-9510-6312F19F2AE9}"/>
    <cellStyle name="_ColumnTitles 2 3 2" xfId="1453" xr:uid="{36513494-2DF6-43D6-A4CA-C5998E28C092}"/>
    <cellStyle name="_ColumnTitles 2 3 2 2" xfId="2436" xr:uid="{7B71AC0B-7DF4-4B8C-A8BB-B468EC280897}"/>
    <cellStyle name="_ColumnTitles 2 3 2 3" xfId="1832" xr:uid="{30D6652D-8BF7-4B1B-8FB6-3FCC6C1EE215}"/>
    <cellStyle name="_ColumnTitles 2 3 2 4" xfId="2867" xr:uid="{CE96033F-C489-42A3-BCF4-18A27DEF38BE}"/>
    <cellStyle name="_ColumnTitles 2 3 3" xfId="2102" xr:uid="{CCFF830B-868A-4D2A-9DC8-402608F4C963}"/>
    <cellStyle name="_ColumnTitles 2 3 4" xfId="1906" xr:uid="{0C4F0FCC-9BE3-45CB-82D5-847BA0E45194}"/>
    <cellStyle name="_ColumnTitles 2 3 5" xfId="2530" xr:uid="{474577A0-45AE-4FCA-86CC-71EBFB5BBF22}"/>
    <cellStyle name="_ColumnTitles 2 4" xfId="793" xr:uid="{3B847F82-293E-408E-8815-A0067F369F9B}"/>
    <cellStyle name="_ColumnTitles 2 4 2" xfId="1290" xr:uid="{E3D2BF1B-7DC7-49C1-8865-528A4C495EC1}"/>
    <cellStyle name="_ColumnTitles 2 4 2 2" xfId="2331" xr:uid="{61C74441-3E69-4D1C-A035-EAD8D44C0C07}"/>
    <cellStyle name="_ColumnTitles 2 4 2 3" xfId="2639" xr:uid="{7772660D-FCEB-47A4-98C6-AAEFCA7DB2DD}"/>
    <cellStyle name="_ColumnTitles 2 4 2 4" xfId="2805" xr:uid="{9E0EBC75-5519-4C62-B9C3-2AB5A7CE967D}"/>
    <cellStyle name="_ColumnTitles 2 4 3" xfId="1989" xr:uid="{BE7E5805-EE8F-42A8-B441-4AC2EDBF788F}"/>
    <cellStyle name="_ColumnTitles 2 4 4" xfId="2588" xr:uid="{F2CFF85E-056C-456E-9B18-DF1C41994C7E}"/>
    <cellStyle name="_ColumnTitles 2 4 5" xfId="2497" xr:uid="{740BACF0-45C5-4BA6-B3C4-C59EADA7C33E}"/>
    <cellStyle name="_ColumnTitles 2 5" xfId="940" xr:uid="{156E4362-7EDE-489E-BA9E-CF0C4BE2A9FC}"/>
    <cellStyle name="_ColumnTitles 2 5 2" xfId="1431" xr:uid="{3FE62932-8564-4CFD-9BEE-87B4E091B2BC}"/>
    <cellStyle name="_ColumnTitles 2 5 2 2" xfId="2414" xr:uid="{A4B5CEED-4917-4CDE-BE3F-460016F0D835}"/>
    <cellStyle name="_ColumnTitles 2 5 2 3" xfId="1645" xr:uid="{4DB509CD-BF56-48F0-BB30-3F4653382C70}"/>
    <cellStyle name="_ColumnTitles 2 5 2 4" xfId="2846" xr:uid="{E969F852-424E-4A7B-8BC8-901315E3E5C3}"/>
    <cellStyle name="_ColumnTitles 2 5 3" xfId="2078" xr:uid="{9EDAAAB1-7378-4DEE-AFB5-278DC27D64D5}"/>
    <cellStyle name="_ColumnTitles 2 5 4" xfId="1686" xr:uid="{2BFB3174-769A-494B-BB77-B74A1E06F818}"/>
    <cellStyle name="_ColumnTitles 2 5 5" xfId="2615" xr:uid="{AE86503F-3E61-485E-B619-42634244337B}"/>
    <cellStyle name="_ColumnTitles 2 6" xfId="1016" xr:uid="{BB6CA752-75CA-4990-8A0D-01C71892A31D}"/>
    <cellStyle name="_ColumnTitles 2 6 2" xfId="1501" xr:uid="{0C6348CB-F9E1-4A7B-9446-8488E4623075}"/>
    <cellStyle name="_ColumnTitles 2 6 2 2" xfId="2484" xr:uid="{D4D4BA7D-35FE-4DD6-AF36-D5A9B3195FA8}"/>
    <cellStyle name="_ColumnTitles 2 6 2 3" xfId="1727" xr:uid="{996464F1-D793-4B44-98DE-9DEE7DB733B0}"/>
    <cellStyle name="_ColumnTitles 2 6 2 4" xfId="2915" xr:uid="{42E16397-D064-4B20-B15A-F060D0ED1681}"/>
    <cellStyle name="_ColumnTitles 2 6 3" xfId="2153" xr:uid="{66793125-B206-43D1-B671-BCC099743D44}"/>
    <cellStyle name="_ColumnTitles 2 6 4" xfId="2635" xr:uid="{BBCEC497-408C-46EE-B261-4925BA288ABD}"/>
    <cellStyle name="_ColumnTitles 2 6 5" xfId="2590" xr:uid="{F19E1ACB-598A-4FBE-B83A-22D9B392C794}"/>
    <cellStyle name="_ColumnTitles 2 7" xfId="1748" xr:uid="{DC24FFE6-BA72-4CEB-BF26-65B99F2FC9C3}"/>
    <cellStyle name="_ColumnTitles 2 8" xfId="2673" xr:uid="{FE089BC7-EFB6-499E-8D0E-09F900BF665E}"/>
    <cellStyle name="_ColumnTitles 3" xfId="762" xr:uid="{5A120E07-A0FF-4B6C-8D5F-D2F0A975F11D}"/>
    <cellStyle name="_ColumnTitles 3 2" xfId="1265" xr:uid="{CE639852-97BF-4799-A034-10BA7CE3A368}"/>
    <cellStyle name="_ColumnTitles 3 2 2" xfId="2307" xr:uid="{83651152-C0A4-40A0-B7B6-932E3B5508BF}"/>
    <cellStyle name="_ColumnTitles 3 2 3" xfId="2640" xr:uid="{6A0354AD-23FB-4EB7-B210-D44205B1689B}"/>
    <cellStyle name="_ColumnTitles 3 2 4" xfId="2781" xr:uid="{9FA168B8-7B8A-434A-8EEA-C9B6AB1D1B38}"/>
    <cellStyle name="_ColumnTitles 3 3" xfId="1961" xr:uid="{2BFDE395-C5D7-4F7A-9E9A-64CE9F0B477F}"/>
    <cellStyle name="_ColumnTitles 3 4" xfId="1603" xr:uid="{A8A9D454-D824-4B27-85D5-DA0AA8DB2C49}"/>
    <cellStyle name="_ColumnTitles 3 5" xfId="1705" xr:uid="{5AD7A1A7-12FF-4C85-9BE6-476881C4F2EB}"/>
    <cellStyle name="_DateRange" xfId="314" xr:uid="{7BC50818-661E-4156-BA5D-C9F5DE88CC82}"/>
    <cellStyle name="_DateRange 2" xfId="424" xr:uid="{A95E6260-03F6-4A4B-AE86-AB5A88540667}"/>
    <cellStyle name="_DateRange 2 2" xfId="576" xr:uid="{7774D1D4-20A0-47D5-82EA-C890F38189F1}"/>
    <cellStyle name="_DateRange 2 2 2" xfId="950" xr:uid="{E8191835-84C0-45B0-815B-14A64C4BDD9B}"/>
    <cellStyle name="_DateRange 2 2 2 2" xfId="1440" xr:uid="{98CE04A0-8B97-4AA4-B83E-261F336F39CA}"/>
    <cellStyle name="_DateRange 2 2 2 2 2" xfId="2423" xr:uid="{834C021F-0BE8-49CD-B1CC-AA0D92D3761B}"/>
    <cellStyle name="_DateRange 2 2 2 2 3" xfId="2023" xr:uid="{4471D1D7-C755-42E0-AC28-CF02587B0708}"/>
    <cellStyle name="_DateRange 2 2 2 2 4" xfId="2855" xr:uid="{59279758-E40E-40F5-9190-7A961B19A9F4}"/>
    <cellStyle name="_DateRange 2 2 2 3" xfId="2088" xr:uid="{AEBA5FBA-3DF5-4DEE-A258-3D687CD435D2}"/>
    <cellStyle name="_DateRange 2 2 2 4" xfId="1834" xr:uid="{7B3A2424-4BE8-4E58-8D03-EB1A866CA08A}"/>
    <cellStyle name="_DateRange 2 2 3" xfId="955" xr:uid="{2DAC2B9D-7CA3-4039-A19E-A72BE18999A7}"/>
    <cellStyle name="_DateRange 2 2 3 2" xfId="1445" xr:uid="{37A4FBE2-293B-472C-A0FA-8C80F4C0E0B7}"/>
    <cellStyle name="_DateRange 2 2 3 2 2" xfId="2428" xr:uid="{2048646E-0EFD-4383-9CBF-0F087E4602F5}"/>
    <cellStyle name="_DateRange 2 2 3 2 3" xfId="1581" xr:uid="{6EBB045D-AA8C-4E9F-8089-32DADAAD84F9}"/>
    <cellStyle name="_DateRange 2 2 3 2 4" xfId="2860" xr:uid="{418679A1-693E-4921-BE09-352DC959323E}"/>
    <cellStyle name="_DateRange 2 2 3 3" xfId="2093" xr:uid="{E2017831-08C9-4F68-A7EF-EDE414404734}"/>
    <cellStyle name="_DateRange 2 2 3 4" xfId="2531" xr:uid="{AACF637B-0F6C-4D9D-9E51-06648D67454A}"/>
    <cellStyle name="_DateRange 2 2 3 5" xfId="2645" xr:uid="{AF8A42AC-60CB-4A72-B4CF-F23B1034BD60}"/>
    <cellStyle name="_DateRange 2 2 4" xfId="748" xr:uid="{E9BF4F47-AD13-44DF-A8C3-4FF4A14C4923}"/>
    <cellStyle name="_DateRange 2 2 4 2" xfId="1252" xr:uid="{EFFD68D5-CE5E-4B5B-9F90-6735B08111A9}"/>
    <cellStyle name="_DateRange 2 2 4 2 2" xfId="2294" xr:uid="{FED69864-6A72-41C0-9F55-4A476230A779}"/>
    <cellStyle name="_DateRange 2 2 4 2 3" xfId="2352" xr:uid="{2FE83FF0-5E14-4929-A020-1D15D2E2386E}"/>
    <cellStyle name="_DateRange 2 2 4 2 4" xfId="2768" xr:uid="{B49A433B-C2E1-4168-BF04-17E1055AC094}"/>
    <cellStyle name="_DateRange 2 2 4 3" xfId="1947" xr:uid="{73EED2FA-286F-48C1-B21F-7A3EF14B8E2E}"/>
    <cellStyle name="_DateRange 2 2 4 4" xfId="2021" xr:uid="{AB470297-17AC-431B-8360-8C3822DB5C0C}"/>
    <cellStyle name="_DateRange 2 2 4 5" xfId="2293" xr:uid="{1A8FB816-0E9C-42B0-83A4-47FBFFBCAACE}"/>
    <cellStyle name="_DateRange 2 2 5" xfId="778" xr:uid="{9CB65215-1519-4B00-A6B3-53D392764AFB}"/>
    <cellStyle name="_DateRange 2 2 5 2" xfId="1279" xr:uid="{6D800E6F-B45D-4F81-87AA-3CB0558C6C7A}"/>
    <cellStyle name="_DateRange 2 2 5 2 2" xfId="2321" xr:uid="{278A0C50-A6F5-4770-B4FB-B2CBE38BC57B}"/>
    <cellStyle name="_DateRange 2 2 5 2 3" xfId="1602" xr:uid="{15CA29C5-3951-4A73-893D-AD175221FF7A}"/>
    <cellStyle name="_DateRange 2 2 5 2 4" xfId="2795" xr:uid="{66F0C38F-5A3A-4BF8-974E-823C81545E3C}"/>
    <cellStyle name="_DateRange 2 2 5 3" xfId="1976" xr:uid="{75E26476-21B7-45DE-AC45-361A2ABC94DB}"/>
    <cellStyle name="_DateRange 2 2 5 4" xfId="1887" xr:uid="{C384C9F2-2A3D-41DE-A6E8-6673C1BA3609}"/>
    <cellStyle name="_DateRange 2 2 5 5" xfId="2048" xr:uid="{44057D19-DF13-4CF6-9DCC-57FE59C32DA9}"/>
    <cellStyle name="_DateRange 2 3" xfId="932" xr:uid="{37EF06BC-E4EB-4A0B-924C-E2D67ABCF4A4}"/>
    <cellStyle name="_DateRange 2 3 2" xfId="1424" xr:uid="{A1FA8608-B6A5-41EC-8F44-F7C50024D635}"/>
    <cellStyle name="_DateRange 2 3 2 2" xfId="2407" xr:uid="{F69764A4-03C7-4C1B-8D6F-5C547E84D14C}"/>
    <cellStyle name="_DateRange 2 3 2 3" xfId="2629" xr:uid="{03906F61-2987-4CB1-BAFC-82F37C94E2C5}"/>
    <cellStyle name="_DateRange 2 3 2 4" xfId="2839" xr:uid="{E4042C4B-42CF-46BE-AC84-DCF72CF7D46C}"/>
    <cellStyle name="_DateRange 2 3 3" xfId="2071" xr:uid="{01F88E2D-9D7E-470B-8269-06EED5391333}"/>
    <cellStyle name="_DateRange 2 3 4" xfId="2587" xr:uid="{BF17E6DD-5CA5-446F-8AE5-2A662755BFF1}"/>
    <cellStyle name="_DateRange 2 3 5" xfId="2672" xr:uid="{753F6D79-1F25-4098-8008-BC2BFC83BD84}"/>
    <cellStyle name="_DateRange 2 4" xfId="962" xr:uid="{9DD52C26-849F-4E1A-877E-92F4A1A7D714}"/>
    <cellStyle name="_DateRange 2 4 2" xfId="1451" xr:uid="{B2D69DD3-6E37-44A8-9120-B10C8E058BEC}"/>
    <cellStyle name="_DateRange 2 4 2 2" xfId="2434" xr:uid="{5FEE0727-14ED-4696-BFDB-5EE489DB92F4}"/>
    <cellStyle name="_DateRange 2 4 2 3" xfId="1860" xr:uid="{D6AE30E4-CD04-4219-9522-E1126D9501A7}"/>
    <cellStyle name="_DateRange 2 4 2 4" xfId="2865" xr:uid="{8174619C-4747-4FA9-8975-D3EAE276E4F4}"/>
    <cellStyle name="_DateRange 2 4 3" xfId="2100" xr:uid="{DE406E34-3B3D-4FF0-A9D9-D3A833A457EA}"/>
    <cellStyle name="_DateRange 2 4 4" xfId="2620" xr:uid="{110F3135-F12F-49EF-B73B-72E15B320511}"/>
    <cellStyle name="_DateRange 2 4 5" xfId="2168" xr:uid="{6BC5E1C3-BCDA-404D-87DB-2507F8EEEE66}"/>
    <cellStyle name="_DateRange 2 5" xfId="797" xr:uid="{AC75648A-F8C4-4650-975F-FF6E3FBB2FFE}"/>
    <cellStyle name="_DateRange 2 5 2" xfId="1294" xr:uid="{EC815CD3-5FE3-42DC-A559-D9DBE691ACD6}"/>
    <cellStyle name="_DateRange 2 5 2 2" xfId="2335" xr:uid="{A5CEA52C-8AA5-4A3D-A55A-58C77C18D45B}"/>
    <cellStyle name="_DateRange 2 5 2 3" xfId="1661" xr:uid="{2CFDC135-26A6-4813-B0E0-66E6D04904D3}"/>
    <cellStyle name="_DateRange 2 5 2 4" xfId="2809" xr:uid="{6C4C00B0-B2AF-4220-8CD2-ACFA7BBFB9EB}"/>
    <cellStyle name="_DateRange 2 5 3" xfId="1993" xr:uid="{F4D5F487-66A6-43F8-ABE5-4B04221523AA}"/>
    <cellStyle name="_DateRange 2 5 4" xfId="2189" xr:uid="{9A6C68D1-E1BC-4038-9854-BA671A462999}"/>
    <cellStyle name="_DateRange 2 5 5" xfId="2014" xr:uid="{B78CB5E9-E773-4B3A-ACC2-E42449CC409D}"/>
    <cellStyle name="_DateRange 2 6" xfId="1026" xr:uid="{3B49BB24-300C-4358-ACBA-724E4F4DFFE0}"/>
    <cellStyle name="_DateRange 2 6 2" xfId="1511" xr:uid="{2A0F2072-898F-4AB8-A7D4-63FE0706911A}"/>
    <cellStyle name="_DateRange 2 6 2 2" xfId="2494" xr:uid="{9219EB86-ECFA-4082-8362-3747517C2D4A}"/>
    <cellStyle name="_DateRange 2 6 2 3" xfId="2496" xr:uid="{A0256D13-9826-48E3-9877-0334E2B6E43D}"/>
    <cellStyle name="_DateRange 2 6 2 4" xfId="2925" xr:uid="{F927E45E-7FE1-4EBC-B0B2-2DFC7BEFB1F1}"/>
    <cellStyle name="_DateRange 2 6 3" xfId="2163" xr:uid="{CCD02B42-69E5-4533-B346-91546AA8F053}"/>
    <cellStyle name="_DateRange 2 6 4" xfId="2214" xr:uid="{61485904-EF50-4CC5-830C-647120BD3563}"/>
    <cellStyle name="_DateRange 2 6 5" xfId="1857" xr:uid="{EB1EAAB6-0D72-4AC7-9D0F-56B55A753655}"/>
    <cellStyle name="_DateRange 2 7" xfId="1747" xr:uid="{8B19BC1B-7DA2-44D1-A531-633287FD40DE}"/>
    <cellStyle name="_DateRange 2 8" xfId="2617" xr:uid="{7FDF6148-0A4D-4F5A-BDEF-7C74ED2EA525}"/>
    <cellStyle name="_DateRange 3" xfId="792" xr:uid="{B8396607-93CB-4D5F-8A52-67CF8C3A4567}"/>
    <cellStyle name="_DateRange 3 2" xfId="1289" xr:uid="{736579C9-4208-4865-83E6-F1C947FD47D1}"/>
    <cellStyle name="_DateRange 3 2 2" xfId="2330" xr:uid="{D603261D-897A-445B-9632-BDD9A73F6802}"/>
    <cellStyle name="_DateRange 3 2 3" xfId="2607" xr:uid="{F3D01E9C-1FBF-4A27-B24D-C6ED792C5E82}"/>
    <cellStyle name="_DateRange 3 2 4" xfId="2804" xr:uid="{21850550-0701-4709-9D3C-6DB37459D887}"/>
    <cellStyle name="_DateRange 3 3" xfId="1988" xr:uid="{0D0C92A8-5F60-4D29-A3CC-8AABACC62D7A}"/>
    <cellStyle name="_DateRange 3 4" xfId="1744" xr:uid="{6BCB7AC9-7C44-4FFA-9F35-724A476BF769}"/>
    <cellStyle name="_DateRange 3 5" xfId="1928" xr:uid="{74788BEC-2544-4BA3-AF2D-C1AEF1966D3F}"/>
    <cellStyle name="_Hidden" xfId="317" xr:uid="{5791798C-E24B-4BAF-B78D-BA9A0CAA6EA2}"/>
    <cellStyle name="_Hidden 2" xfId="426" xr:uid="{47E1A99B-AB7D-4CB9-8E95-F7505151FED6}"/>
    <cellStyle name="_Hidden 2 2" xfId="578" xr:uid="{3C4E13E9-665F-4C9C-9362-169537D7E461}"/>
    <cellStyle name="_Hidden 2 2 2" xfId="754" xr:uid="{F7CA660A-4EBF-43E9-B682-8922D07742B4}"/>
    <cellStyle name="_Hidden 2 2 2 2" xfId="1257" xr:uid="{28F56A32-C585-4866-8F4D-A329DE1CD288}"/>
    <cellStyle name="_Hidden 2 2 2 2 2" xfId="2299" xr:uid="{951D9D69-5186-47CA-B442-09D4D0C0CFB4}"/>
    <cellStyle name="_Hidden 2 2 2 2 3" xfId="2575" xr:uid="{F4F616AA-DCA2-47EC-A0C5-363F0B220809}"/>
    <cellStyle name="_Hidden 2 2 2 2 4" xfId="2773" xr:uid="{87DAB62F-BEA8-4DAD-8F86-0143E3312D4E}"/>
    <cellStyle name="_Hidden 2 2 2 3" xfId="1953" xr:uid="{FB008880-D6AE-41D3-AFCA-C1FB8ADC3B93}"/>
    <cellStyle name="_Hidden 2 2 2 4" xfId="2056" xr:uid="{6A86D5C6-2E22-472C-82A0-FFFDEAEEB273}"/>
    <cellStyle name="_Hidden 2 2 3" xfId="973" xr:uid="{2C5199D3-4E3E-4650-9E36-E2B020CD2CD9}"/>
    <cellStyle name="_Hidden 2 2 3 2" xfId="1461" xr:uid="{4BED7FE2-3501-4EDB-9791-AC26AC2B0203}"/>
    <cellStyle name="_Hidden 2 2 3 2 2" xfId="2444" xr:uid="{C0C3CEF2-ECD2-46FE-A2BF-1A58BD818F38}"/>
    <cellStyle name="_Hidden 2 2 3 2 3" xfId="1556" xr:uid="{FFE9E757-FDB4-4683-9F5B-240C66854514}"/>
    <cellStyle name="_Hidden 2 2 3 2 4" xfId="2875" xr:uid="{F1B2B1CE-FAFC-4282-BD76-98EEC8451681}"/>
    <cellStyle name="_Hidden 2 2 3 3" xfId="2111" xr:uid="{57E261BD-F862-4FAF-8850-4111A770E406}"/>
    <cellStyle name="_Hidden 2 2 3 4" xfId="1943" xr:uid="{7E864110-F44D-4EFC-816C-08788FA6597C}"/>
    <cellStyle name="_Hidden 2 2 3 5" xfId="2187" xr:uid="{5823D464-67FB-4E8D-9003-E40701AAAE38}"/>
    <cellStyle name="_Hidden 2 2 4" xfId="675" xr:uid="{25E71CF3-50E4-49E7-AB67-1CD3216659B4}"/>
    <cellStyle name="_Hidden 2 2 4 2" xfId="1203" xr:uid="{5212C014-1871-424C-95EF-07B8294B9F9F}"/>
    <cellStyle name="_Hidden 2 2 4 2 2" xfId="2252" xr:uid="{0E034AC7-6285-49D4-A8F5-17F8A9EF550F}"/>
    <cellStyle name="_Hidden 2 2 4 2 3" xfId="2619" xr:uid="{DB7669F0-2857-4C36-A8DE-CC5B8AF92A03}"/>
    <cellStyle name="_Hidden 2 2 4 2 4" xfId="2733" xr:uid="{4D0CCFBB-8695-4C93-A934-1EA5A6D13D70}"/>
    <cellStyle name="_Hidden 2 2 4 3" xfId="1890" xr:uid="{C290E5B5-1DA2-41AA-9F46-54AABDDE3F1B}"/>
    <cellStyle name="_Hidden 2 2 4 4" xfId="2217" xr:uid="{241189AA-C451-47E6-96DC-4F70F63BE462}"/>
    <cellStyle name="_Hidden 2 2 4 5" xfId="2047" xr:uid="{67FEEF41-F973-438E-82A3-089E27217232}"/>
    <cellStyle name="_Hidden 2 2 5" xfId="652" xr:uid="{3E5020CA-6B36-412D-A260-8CA5F147C1B1}"/>
    <cellStyle name="_Hidden 2 2 5 2" xfId="1186" xr:uid="{124F3449-70E7-4291-B82D-2C8B3CF4CF79}"/>
    <cellStyle name="_Hidden 2 2 5 2 2" xfId="2235" xr:uid="{E79603C9-3DDA-466D-9552-CF6923DADEF1}"/>
    <cellStyle name="_Hidden 2 2 5 2 3" xfId="2544" xr:uid="{09B8349D-6FE7-48C2-8D49-6358A6A18ED4}"/>
    <cellStyle name="_Hidden 2 2 5 2 4" xfId="2717" xr:uid="{8877B9FD-47F3-4BCF-BC52-C010BA556DD4}"/>
    <cellStyle name="_Hidden 2 2 5 3" xfId="1870" xr:uid="{911DBD28-0991-41DB-94E8-EAAA8B9F8F10}"/>
    <cellStyle name="_Hidden 2 2 5 4" xfId="1648" xr:uid="{6BA874DB-5A25-4CAC-B28C-22D44D269755}"/>
    <cellStyle name="_Hidden 2 2 5 5" xfId="2671" xr:uid="{5DD2B06B-AC39-4570-A106-758DC0C2ADF9}"/>
    <cellStyle name="_Hidden 2 3" xfId="926" xr:uid="{5E1ECB23-1373-4BC1-8B5D-98C378C18FC9}"/>
    <cellStyle name="_Hidden 2 3 2" xfId="1419" xr:uid="{7F253185-F2FC-497D-B4AC-68E94C66E220}"/>
    <cellStyle name="_Hidden 2 3 2 2" xfId="2402" xr:uid="{F1B36106-2719-42EF-ACA8-2AE5C3736B54}"/>
    <cellStyle name="_Hidden 2 3 2 3" xfId="2657" xr:uid="{2958858F-A878-4F97-905D-24B2B354947A}"/>
    <cellStyle name="_Hidden 2 3 2 4" xfId="2834" xr:uid="{88B42A56-B2E4-4436-9570-78E2E58F8280}"/>
    <cellStyle name="_Hidden 2 3 3" xfId="2065" xr:uid="{8EE52C07-D4B2-4D90-A4E9-95E88B6EF95A}"/>
    <cellStyle name="_Hidden 2 3 4" xfId="1971" xr:uid="{3BDAC837-B2C0-40C6-92CF-1645C0BFDB78}"/>
    <cellStyle name="_Hidden 2 3 5" xfId="1597" xr:uid="{886752C3-09D3-42F8-A2C5-41F5FF9BC457}"/>
    <cellStyle name="_Hidden 2 4" xfId="660" xr:uid="{0FC45C4D-4D8C-45CF-88E9-B7F228CA11DD}"/>
    <cellStyle name="_Hidden 2 4 2" xfId="1193" xr:uid="{9C287DAE-2AFD-4EE8-A076-FE4995C01F09}"/>
    <cellStyle name="_Hidden 2 4 2 2" xfId="2242" xr:uid="{27D258F1-4D11-4072-9269-11AE8214D9EF}"/>
    <cellStyle name="_Hidden 2 4 2 3" xfId="2003" xr:uid="{1D893ADD-6791-4C39-978A-453FB5A4110B}"/>
    <cellStyle name="_Hidden 2 4 2 4" xfId="2723" xr:uid="{60A5A0B7-7127-40B8-85B1-7CA00BE4768B}"/>
    <cellStyle name="_Hidden 2 4 3" xfId="1876" xr:uid="{A7F5D4DB-1AC9-4463-8AC2-F06A015B7644}"/>
    <cellStyle name="_Hidden 2 4 4" xfId="2679" xr:uid="{51550926-FEDC-4B8E-88CA-1F8A6CB4AE9F}"/>
    <cellStyle name="_Hidden 2 4 5" xfId="2495" xr:uid="{A8A4EB04-FEC2-482C-A6B7-F793197F5328}"/>
    <cellStyle name="_Hidden 2 5" xfId="768" xr:uid="{E0731B74-0EBC-4B62-A6EB-9E5FF17F0F7C}"/>
    <cellStyle name="_Hidden 2 5 2" xfId="1271" xr:uid="{F9A83F4D-254C-41E7-B0B2-BEABCF6734D2}"/>
    <cellStyle name="_Hidden 2 5 2 2" xfId="2313" xr:uid="{8C5D3B6C-C8D4-4BA5-8C96-AD915CAB6E0B}"/>
    <cellStyle name="_Hidden 2 5 2 3" xfId="2199" xr:uid="{32DB412A-41FB-47FE-AB91-59FBC2032397}"/>
    <cellStyle name="_Hidden 2 5 2 4" xfId="2787" xr:uid="{39D1CF38-2C4D-4626-86F2-C815069C7DB6}"/>
    <cellStyle name="_Hidden 2 5 3" xfId="1967" xr:uid="{136CAB9B-9D2C-4413-BAA5-E2D6286A511F}"/>
    <cellStyle name="_Hidden 2 5 4" xfId="2340" xr:uid="{51D75F8E-543C-4CDD-BA95-85017266D50C}"/>
    <cellStyle name="_Hidden 2 5 5" xfId="1585" xr:uid="{A1BE0855-3312-4293-A6A1-8443A30C13D4}"/>
    <cellStyle name="_Hidden 2 6" xfId="1023" xr:uid="{350FEDC8-963E-4035-8257-401239CA32EF}"/>
    <cellStyle name="_Hidden 2 6 2" xfId="1508" xr:uid="{B08E7BA6-C9C5-4047-B032-6C9D4FAE7673}"/>
    <cellStyle name="_Hidden 2 6 2 2" xfId="2491" xr:uid="{70190618-2FC2-4022-8D27-B7AF50E80E44}"/>
    <cellStyle name="_Hidden 2 6 2 3" xfId="2562" xr:uid="{59919F0A-0902-4A72-9545-701E4E67AAC9}"/>
    <cellStyle name="_Hidden 2 6 2 4" xfId="2922" xr:uid="{5B8C1BD2-70A8-44AA-913C-05AC8B862393}"/>
    <cellStyle name="_Hidden 2 6 3" xfId="2160" xr:uid="{CA7F0B35-F9F5-40B4-8351-EBBDF02120DE}"/>
    <cellStyle name="_Hidden 2 6 4" xfId="2525" xr:uid="{0F64AE3A-FD3D-4028-8DD5-F4832B105BB6}"/>
    <cellStyle name="_Hidden 2 6 5" xfId="2167" xr:uid="{3810B1E1-2968-464B-A156-75C3E57A3F61}"/>
    <cellStyle name="_Hidden 2 7" xfId="1749" xr:uid="{3CD17F20-5B05-42D0-91FF-8738ACCA7AFA}"/>
    <cellStyle name="_Hidden 2 8" xfId="1767" xr:uid="{605D24A7-776C-4B23-9D0A-38AF753D370A}"/>
    <cellStyle name="_Hidden 3" xfId="639" xr:uid="{3B47723D-73FD-4B02-B4E3-7AFB5C8302B7}"/>
    <cellStyle name="_Hidden 3 2" xfId="1177" xr:uid="{474FC1B9-20B6-493C-B3D1-F02DCCDF91C3}"/>
    <cellStyle name="_Hidden 3 2 2" xfId="2226" xr:uid="{716199A5-D765-41E0-8623-E6D36C1D59A0}"/>
    <cellStyle name="_Hidden 3 2 3" xfId="1707" xr:uid="{4631F8CA-7371-4C93-BBA5-5F1DA3D1A238}"/>
    <cellStyle name="_Hidden 3 2 4" xfId="2708" xr:uid="{D8ED3567-EA21-4CE3-BDBE-33A48BE7964D}"/>
    <cellStyle name="_Hidden 3 3" xfId="1859" xr:uid="{185640C8-1FC2-4A32-B9CB-82EA4CDB7D31}"/>
    <cellStyle name="_Hidden 3 4" xfId="1771" xr:uid="{2535AB1C-A4F6-4C25-BD67-887E41D8E307}"/>
    <cellStyle name="_Hidden 3 5" xfId="1588" xr:uid="{ADA2956E-81E2-4DE5-8A7F-3D11D8AAFAE6}"/>
    <cellStyle name="_Normal" xfId="318" xr:uid="{5EF41402-2F8F-477C-8F39-BC94646D2C7B}"/>
    <cellStyle name="_Normal 2" xfId="427" xr:uid="{645B2A29-BFD6-47DE-B675-4D220B298EA3}"/>
    <cellStyle name="_Normal 2 2" xfId="579" xr:uid="{C07D529F-2DAC-47E5-9AAD-A8FDF11FDF6F}"/>
    <cellStyle name="_Normal 2 2 2" xfId="949" xr:uid="{00EAE72B-5757-45F8-B8F1-22E3D880A301}"/>
    <cellStyle name="_Normal 2 2 2 2" xfId="1439" xr:uid="{566D7748-C6D3-47DB-B0FB-EBBE5B7A769E}"/>
    <cellStyle name="_Normal 2 2 2 2 2" xfId="2422" xr:uid="{681EDECB-A42A-4089-B508-929953FC90D3}"/>
    <cellStyle name="_Normal 2 2 2 2 3" xfId="2704" xr:uid="{D760BE4F-1024-486E-96F7-FC5C84BDEF16}"/>
    <cellStyle name="_Normal 2 2 2 2 4" xfId="2854" xr:uid="{375E54C3-0547-4920-9866-B56809637EAE}"/>
    <cellStyle name="_Normal 2 2 2 3" xfId="2087" xr:uid="{89BC092B-1D6B-4770-9051-EB597BD5A0D7}"/>
    <cellStyle name="_Normal 2 2 2 4" xfId="2205" xr:uid="{72F87FF1-B1D0-4D34-924E-329A8CECC9D0}"/>
    <cellStyle name="_Normal 2 2 3" xfId="974" xr:uid="{02328E97-B884-4AFB-95D4-7A3A96124973}"/>
    <cellStyle name="_Normal 2 2 3 2" xfId="1462" xr:uid="{68E5DB1D-2346-4CDA-AE28-AD88AA0632C1}"/>
    <cellStyle name="_Normal 2 2 3 2 2" xfId="2445" xr:uid="{6CF940F9-F405-47C1-993D-B9FBC4B710D0}"/>
    <cellStyle name="_Normal 2 2 3 2 3" xfId="1669" xr:uid="{0AE97BE2-6E8C-4E75-93BE-7917F9664A7C}"/>
    <cellStyle name="_Normal 2 2 3 2 4" xfId="2876" xr:uid="{A01A3935-04BD-44B8-A390-7EFA7E9B9202}"/>
    <cellStyle name="_Normal 2 2 3 3" xfId="2112" xr:uid="{6BC72250-054D-4C49-ACE9-4A19B6449174}"/>
    <cellStyle name="_Normal 2 2 3 4" xfId="2560" xr:uid="{E5F086CC-3C88-4E9F-823E-ADBEC74E0E8D}"/>
    <cellStyle name="_Normal 2 2 3 5" xfId="1614" xr:uid="{9E2D0E31-0856-457A-94C9-A40B7E1D6723}"/>
    <cellStyle name="_Normal 2 2 4" xfId="749" xr:uid="{3486ED2D-96FA-4FAD-B7D3-0DCA30E6060C}"/>
    <cellStyle name="_Normal 2 2 4 2" xfId="1253" xr:uid="{FF9BE8E9-36BA-4E7F-A2BF-E208BB4A105E}"/>
    <cellStyle name="_Normal 2 2 4 2 2" xfId="2295" xr:uid="{98D6790C-29F6-4FE0-9503-93C7940A233A}"/>
    <cellStyle name="_Normal 2 2 4 2 3" xfId="1626" xr:uid="{0F286A16-634B-47A9-AB05-F15A742F75CF}"/>
    <cellStyle name="_Normal 2 2 4 2 4" xfId="2769" xr:uid="{2995B9A8-8D7B-4BFE-924B-9353CD6C2B31}"/>
    <cellStyle name="_Normal 2 2 4 3" xfId="1948" xr:uid="{1C635C0E-5BA7-4B39-BD07-522EB7C15F9E}"/>
    <cellStyle name="_Normal 2 2 4 4" xfId="2613" xr:uid="{1A99E27F-408B-48F9-A707-E0AC3ACA61D2}"/>
    <cellStyle name="_Normal 2 2 4 5" xfId="2593" xr:uid="{D3315AA9-10FF-450C-B5EF-BE22CC8B26FC}"/>
    <cellStyle name="_Normal 2 2 5" xfId="665" xr:uid="{7412B9C2-87E0-4D6A-9A0B-F05F2F76B832}"/>
    <cellStyle name="_Normal 2 2 5 2" xfId="1197" xr:uid="{FC11D63C-8066-4ECB-8E5C-4730F7DF90C5}"/>
    <cellStyle name="_Normal 2 2 5 2 2" xfId="2246" xr:uid="{D6563949-D2B9-4014-AF8A-79F6E8D2488C}"/>
    <cellStyle name="_Normal 2 2 5 2 3" xfId="2584" xr:uid="{AE63F1B9-3994-4D4F-AB03-AE226C15B4B5}"/>
    <cellStyle name="_Normal 2 2 5 2 4" xfId="2727" xr:uid="{D67F6FF8-794A-4651-9E64-96B9C3434562}"/>
    <cellStyle name="_Normal 2 2 5 3" xfId="1881" xr:uid="{73A1D1A6-B250-46E4-9CD0-AE863D776E40}"/>
    <cellStyle name="_Normal 2 2 5 4" xfId="2395" xr:uid="{29D7D345-9411-493F-8687-643789694C92}"/>
    <cellStyle name="_Normal 2 2 5 5" xfId="2193" xr:uid="{0ABE24FA-16EA-4F07-858B-2F22F105C75F}"/>
    <cellStyle name="_Normal 2 3" xfId="785" xr:uid="{F1143A9A-E6BF-45FA-8CAD-6774FE936A41}"/>
    <cellStyle name="_Normal 2 3 2" xfId="1284" xr:uid="{46844FB4-6A0C-42B7-B50C-CE1AFEAE9122}"/>
    <cellStyle name="_Normal 2 3 2 2" xfId="2325" xr:uid="{355BE9F9-9DFE-42F4-8AE3-30DB9D6A970B}"/>
    <cellStyle name="_Normal 2 3 2 3" xfId="2505" xr:uid="{7C4D2463-330E-4979-9F8B-9DFD0846E938}"/>
    <cellStyle name="_Normal 2 3 2 4" xfId="2799" xr:uid="{18C87695-575E-4EE1-8089-D2AF41B25C9F}"/>
    <cellStyle name="_Normal 2 3 3" xfId="1981" xr:uid="{1268B200-A29C-4D59-83D1-C55D9B125105}"/>
    <cellStyle name="_Normal 2 3 4" xfId="2523" xr:uid="{29B47B86-51BA-48FE-BDF8-3D31BACDC833}"/>
    <cellStyle name="_Normal 2 3 5" xfId="2506" xr:uid="{B03869E3-F34D-4402-B0A5-5C834A75FB67}"/>
    <cellStyle name="_Normal 2 4" xfId="728" xr:uid="{587C6BF8-F7A2-4C8D-82C0-066D619495E8}"/>
    <cellStyle name="_Normal 2 4 2" xfId="1232" xr:uid="{986FFCA2-95E9-47B0-819C-5D7F5B08818A}"/>
    <cellStyle name="_Normal 2 4 2 2" xfId="2280" xr:uid="{FC6A70F8-40D5-4C29-B98E-179112F40F22}"/>
    <cellStyle name="_Normal 2 4 2 3" xfId="2604" xr:uid="{2375AF94-32D9-421E-9B76-79161158290C}"/>
    <cellStyle name="_Normal 2 4 2 4" xfId="2761" xr:uid="{EE159ED7-C8AB-4470-A17D-8B3E837FA6CE}"/>
    <cellStyle name="_Normal 2 4 3" xfId="1932" xr:uid="{048AB0AE-86F3-46C6-AB79-0B1CD89B9734}"/>
    <cellStyle name="_Normal 2 4 4" xfId="1823" xr:uid="{7502B524-63C2-459A-B0CB-EC4F11C0CBC6}"/>
    <cellStyle name="_Normal 2 4 5" xfId="1798" xr:uid="{654E836B-504B-49B6-8D5F-6BC23BB4DB25}"/>
    <cellStyle name="_Normal 2 5" xfId="868" xr:uid="{410DA22C-9D26-464C-B44C-6DDEA341D895}"/>
    <cellStyle name="_Normal 2 5 2" xfId="1363" xr:uid="{1D47860C-8E1A-41CC-BC9D-4176DD1AF7BF}"/>
    <cellStyle name="_Normal 2 5 2 2" xfId="2369" xr:uid="{446B3F47-68A4-4AA2-B4A0-DE7E6E02E157}"/>
    <cellStyle name="_Normal 2 5 2 3" xfId="1693" xr:uid="{7228B796-BEF5-4A0E-B156-1A49294CCAA3}"/>
    <cellStyle name="_Normal 2 5 2 4" xfId="2821" xr:uid="{2E694809-457B-4B2A-A08A-20E2C0B1E879}"/>
    <cellStyle name="_Normal 2 5 3" xfId="2032" xr:uid="{264E80AF-DB73-4E11-BD2C-474FC8FD9A24}"/>
    <cellStyle name="_Normal 2 5 4" xfId="1735" xr:uid="{A829752E-E188-49B9-A8C5-FE8430DC7B48}"/>
    <cellStyle name="_Normal 2 5 5" xfId="2594" xr:uid="{747D9DA7-8A39-411D-91F1-5D5CEBD21115}"/>
    <cellStyle name="_Normal 2 6" xfId="1018" xr:uid="{DC6E138A-5C06-4F7D-9028-70899D047FDF}"/>
    <cellStyle name="_Normal 2 6 2" xfId="1503" xr:uid="{97F27B68-4D79-44B9-A9F8-88885A7C4D4C}"/>
    <cellStyle name="_Normal 2 6 2 2" xfId="2486" xr:uid="{7EB3D1F5-C19E-40D5-A3AF-C46863319F46}"/>
    <cellStyle name="_Normal 2 6 2 3" xfId="1699" xr:uid="{EB943046-DEDD-4701-8260-D218585651AE}"/>
    <cellStyle name="_Normal 2 6 2 4" xfId="2917" xr:uid="{8B794947-D2B8-4A23-93F8-53FB3C705991}"/>
    <cellStyle name="_Normal 2 6 3" xfId="2155" xr:uid="{FCDA78CD-842E-4C2A-BC39-C24173DF52C7}"/>
    <cellStyle name="_Normal 2 6 4" xfId="1799" xr:uid="{D63031E8-C821-4F8E-B5C8-C463301EBBCB}"/>
    <cellStyle name="_Normal 2 6 5" xfId="2176" xr:uid="{7B8AAA24-ADC5-4D68-A746-B3CD3EF0C03C}"/>
    <cellStyle name="_Normal 2 7" xfId="1750" xr:uid="{34471AAA-1D1E-4D0D-93C6-CB2B5D2523DC}"/>
    <cellStyle name="_Normal 2 8" xfId="1551" xr:uid="{2F14583F-2E01-47B6-9036-37CBE77A381D}"/>
    <cellStyle name="_Normal 3" xfId="875" xr:uid="{F532D2EB-C06C-4142-9038-5EBA83483CFF}"/>
    <cellStyle name="_Normal 3 2" xfId="1369" xr:uid="{D9307290-E6E0-4E28-B940-6B27ABD3CD72}"/>
    <cellStyle name="_Normal 3 2 2" xfId="2374" xr:uid="{21DAB8C8-C4E5-4505-9969-8AC0DD3A5614}"/>
    <cellStyle name="_Normal 3 2 3" xfId="2570" xr:uid="{DFA7ADF5-6A7F-4312-BD29-3A42ADD0B296}"/>
    <cellStyle name="_Normal 3 2 4" xfId="2826" xr:uid="{2FEB7D55-2D7B-4736-8B16-31AC50B7D69C}"/>
    <cellStyle name="_Normal 3 3" xfId="2037" xr:uid="{AA491E32-34A5-43D3-88FB-C86EE89EC520}"/>
    <cellStyle name="_Normal 3 4" xfId="2651" xr:uid="{4EDF0823-EA4A-46F9-BF1F-78D3509E8D03}"/>
    <cellStyle name="_Normal 3 5" xfId="2221" xr:uid="{B50A3124-85CC-4CE7-A24F-A9894E1AE42E}"/>
    <cellStyle name="_Percentage" xfId="319" xr:uid="{DB6C2730-EC39-4346-A020-1C250990C2A9}"/>
    <cellStyle name="_Percentage 2" xfId="428" xr:uid="{A2F9E218-1C5B-4DA1-A31F-58DA48C8A9C2}"/>
    <cellStyle name="_Percentage 2 2" xfId="580" xr:uid="{DBDC3B89-8592-448F-AFCA-5EFCD3CF034E}"/>
    <cellStyle name="_Percentage 2 2 2" xfId="759" xr:uid="{73893840-64F7-4407-B920-17CD89808B8A}"/>
    <cellStyle name="_Percentage 2 2 2 2" xfId="1262" xr:uid="{C8382919-109F-44D1-9967-74275D1FCF3E}"/>
    <cellStyle name="_Percentage 2 2 2 2 2" xfId="2304" xr:uid="{9C6B5FB1-A776-4D72-BB41-2BDB8F681E49}"/>
    <cellStyle name="_Percentage 2 2 2 2 3" xfId="2637" xr:uid="{B84D853E-D2ED-4177-9D1B-4E0B96B7BAF2}"/>
    <cellStyle name="_Percentage 2 2 2 2 4" xfId="2778" xr:uid="{C766CF2C-5142-4E06-B600-82D6BF575A83}"/>
    <cellStyle name="_Percentage 2 2 2 3" xfId="1958" xr:uid="{8AFD80AD-9AC6-41D6-8F49-EC667A782A05}"/>
    <cellStyle name="_Percentage 2 2 2 4" xfId="1668" xr:uid="{F907B0E5-362D-462E-9763-C5DB8DD7364D}"/>
    <cellStyle name="_Percentage 2 2 3" xfId="975" xr:uid="{F8802E58-2318-4C56-94DC-ACDC54F4CBB2}"/>
    <cellStyle name="_Percentage 2 2 3 2" xfId="1463" xr:uid="{00BF5927-C578-47D3-B726-F49CADA46053}"/>
    <cellStyle name="_Percentage 2 2 3 2 2" xfId="2446" xr:uid="{8E4C529E-FAF0-4AD4-BDF5-4C02E43D15BC}"/>
    <cellStyle name="_Percentage 2 2 3 2 3" xfId="2207" xr:uid="{A3C9EA68-5AFA-414D-94A6-433A0E1C6A39}"/>
    <cellStyle name="_Percentage 2 2 3 2 4" xfId="2877" xr:uid="{F536BC8A-1924-485E-B93E-AB21DFF5A166}"/>
    <cellStyle name="_Percentage 2 2 3 3" xfId="2113" xr:uid="{0279A306-F641-46F2-8BB5-8FB0AA0A0E23}"/>
    <cellStyle name="_Percentage 2 2 3 4" xfId="2660" xr:uid="{375FBEBA-2E55-44E2-99A2-4852F3E067B2}"/>
    <cellStyle name="_Percentage 2 2 3 5" xfId="2592" xr:uid="{5F624F87-5435-4E2F-A136-90C6004629A0}"/>
    <cellStyle name="_Percentage 2 2 4" xfId="999" xr:uid="{4AB72D28-5443-4A22-957B-48BEDCFE82D5}"/>
    <cellStyle name="_Percentage 2 2 4 2" xfId="1485" xr:uid="{3FC8F358-F624-4D14-93BF-2702541EA3C0}"/>
    <cellStyle name="_Percentage 2 2 4 2 2" xfId="2468" xr:uid="{C2239E80-0811-4F74-96A1-3F3FFAC9DA9D}"/>
    <cellStyle name="_Percentage 2 2 4 2 3" xfId="2364" xr:uid="{FA34F4C0-687C-4F34-ACAA-A6B6C8E8A3E2}"/>
    <cellStyle name="_Percentage 2 2 4 2 4" xfId="2899" xr:uid="{1DA8D80D-FB63-4F14-B624-458CF5AF6BB8}"/>
    <cellStyle name="_Percentage 2 2 4 3" xfId="2136" xr:uid="{2FFAD751-C825-4A06-855E-D97BF7AB731B}"/>
    <cellStyle name="_Percentage 2 2 4 4" xfId="2524" xr:uid="{B2E358C0-CC36-4C77-A194-C028291B0D96}"/>
    <cellStyle name="_Percentage 2 2 4 5" xfId="2208" xr:uid="{D126810C-FDEF-4FCB-AF8A-98EB6186D9DF}"/>
    <cellStyle name="_Percentage 2 2 5" xfId="668" xr:uid="{544618EA-D71C-4883-BF20-C34EBBD58A48}"/>
    <cellStyle name="_Percentage 2 2 5 2" xfId="1200" xr:uid="{3A6DC664-131B-4D0A-8735-F3E2C4F46327}"/>
    <cellStyle name="_Percentage 2 2 5 2 2" xfId="2249" xr:uid="{0F22F4DC-F466-4528-879E-A1C3E38D6B99}"/>
    <cellStyle name="_Percentage 2 2 5 2 3" xfId="2516" xr:uid="{1375822E-C9AC-4695-A876-E0D63CBD8F63}"/>
    <cellStyle name="_Percentage 2 2 5 2 4" xfId="2730" xr:uid="{96A2F5BA-6C08-423C-8837-A43F0D898581}"/>
    <cellStyle name="_Percentage 2 2 5 3" xfId="1884" xr:uid="{58719C8C-4B61-44F5-B27B-F7957D60C630}"/>
    <cellStyle name="_Percentage 2 2 5 4" xfId="1679" xr:uid="{D056B8C7-3FA3-4635-BB9F-3546DC2DC1DD}"/>
    <cellStyle name="_Percentage 2 2 5 5" xfId="2655" xr:uid="{0424DE0A-9062-4D9C-B13D-DB9F08B147A0}"/>
    <cellStyle name="_Percentage 2 3" xfId="766" xr:uid="{3391271C-F7B5-46AB-9F14-314FDCE7D3B8}"/>
    <cellStyle name="_Percentage 2 3 2" xfId="1269" xr:uid="{13F792CD-9092-482B-88A4-43A74D4DB576}"/>
    <cellStyle name="_Percentage 2 3 2 2" xfId="2311" xr:uid="{1347A9B6-A726-4DFB-810D-DD68FA7950B2}"/>
    <cellStyle name="_Percentage 2 3 2 3" xfId="1795" xr:uid="{54ECE4A2-82CC-4691-A04C-57B2B29A25C5}"/>
    <cellStyle name="_Percentage 2 3 2 4" xfId="2785" xr:uid="{1ACB08A6-628C-4F7F-AF16-0435DF683357}"/>
    <cellStyle name="_Percentage 2 3 3" xfId="1965" xr:uid="{C7C565CE-40E6-4180-BEB7-9EF444CC1A94}"/>
    <cellStyle name="_Percentage 2 3 4" xfId="1856" xr:uid="{DECE2398-7AD0-4A9F-808E-A2E4FCFE7D0F}"/>
    <cellStyle name="_Percentage 2 3 5" xfId="1997" xr:uid="{4B8985DA-0441-4969-9E97-5F93ED5A07A5}"/>
    <cellStyle name="_Percentage 2 4" xfId="750" xr:uid="{79ACEBD8-8785-450B-B34F-E273C88EFAFB}"/>
    <cellStyle name="_Percentage 2 4 2" xfId="1254" xr:uid="{D77615FF-A8E6-40F8-B9BD-B75E29DA3DE7}"/>
    <cellStyle name="_Percentage 2 4 2 2" xfId="2296" xr:uid="{E6AA1DEF-59E3-4086-8AB7-5809F09156C6}"/>
    <cellStyle name="_Percentage 2 4 2 3" xfId="2191" xr:uid="{6DC362BF-5B1B-4817-81E8-ACD9212954DD}"/>
    <cellStyle name="_Percentage 2 4 2 4" xfId="2770" xr:uid="{75E11437-2C26-41FB-8278-93046AC29D8B}"/>
    <cellStyle name="_Percentage 2 4 3" xfId="1949" xr:uid="{E5F8A23E-766D-4374-844C-F9D28522F12A}"/>
    <cellStyle name="_Percentage 2 4 4" xfId="1736" xr:uid="{03E315F5-DDFF-4387-9294-9836F79B6AE6}"/>
    <cellStyle name="_Percentage 2 4 5" xfId="2013" xr:uid="{660C527C-0A91-499D-BE65-FB3A411BC7B5}"/>
    <cellStyle name="_Percentage 2 5" xfId="1015" xr:uid="{DE2BE9BA-A9F4-4627-A832-25A1E42752E0}"/>
    <cellStyle name="_Percentage 2 5 2" xfId="1500" xr:uid="{8163DA5F-1372-4219-8CED-33512DE2C6CA}"/>
    <cellStyle name="_Percentage 2 5 2 2" xfId="2483" xr:uid="{E78FB260-EC2D-4D28-889A-B783FA324760}"/>
    <cellStyle name="_Percentage 2 5 2 3" xfId="1819" xr:uid="{1C17D51F-F4C8-4162-96A6-3CF20566D004}"/>
    <cellStyle name="_Percentage 2 5 2 4" xfId="2914" xr:uid="{B2545A7A-80F0-42A5-997C-AB6048BCBEA8}"/>
    <cellStyle name="_Percentage 2 5 3" xfId="2152" xr:uid="{B6BF4E11-0070-4447-9580-72836EB71D9C}"/>
    <cellStyle name="_Percentage 2 5 4" xfId="1850" xr:uid="{197BF298-C613-4914-A1B8-7DB2C3A15C1D}"/>
    <cellStyle name="_Percentage 2 5 5" xfId="2503" xr:uid="{5773BC0F-CB24-42AE-B42D-D5EA9588FA36}"/>
    <cellStyle name="_Percentage 2 6" xfId="921" xr:uid="{4D1ED4E3-14C0-4586-BBD0-6497E0BD3C38}"/>
    <cellStyle name="_Percentage 2 6 2" xfId="1415" xr:uid="{1B3277F7-EC33-4D5B-B5B8-8BAB90CA41CC}"/>
    <cellStyle name="_Percentage 2 6 2 2" xfId="2398" xr:uid="{8B8D3CB8-63CB-4682-BD82-6D18A24AE890}"/>
    <cellStyle name="_Percentage 2 6 2 3" xfId="2596" xr:uid="{A729D4F4-C2CE-4DBE-9FA0-B95C23B8E9BB}"/>
    <cellStyle name="_Percentage 2 6 2 4" xfId="2830" xr:uid="{11576CAA-273D-4D55-B6B5-5FB5AE5BE23E}"/>
    <cellStyle name="_Percentage 2 6 3" xfId="2060" xr:uid="{2CED5731-65DC-4A03-81E6-3D3B0392203F}"/>
    <cellStyle name="_Percentage 2 6 4" xfId="2289" xr:uid="{070D03AE-E213-4E84-87A2-32EDFEF64A63}"/>
    <cellStyle name="_Percentage 2 6 5" xfId="1844" xr:uid="{A21D1683-C5AD-43AC-A0BB-1FD34AEB93C9}"/>
    <cellStyle name="_Percentage 2 7" xfId="1751" xr:uid="{2146E25E-A59A-48AB-8C34-B953153A023A}"/>
    <cellStyle name="_Percentage 2 8" xfId="2001" xr:uid="{5F6B8A46-5982-4956-BA47-EF07955DE344}"/>
    <cellStyle name="_Percentage 3" xfId="1019" xr:uid="{43CE11C1-CAD5-4165-9EC0-5FB1543AB3E0}"/>
    <cellStyle name="_Percentage 3 2" xfId="1504" xr:uid="{231C9F46-FFDF-4A2A-ADFB-EAF9B224D3C0}"/>
    <cellStyle name="_Percentage 3 2 2" xfId="2487" xr:uid="{D1E51D3F-1B9B-4CBB-801B-2599AA5E44AA}"/>
    <cellStyle name="_Percentage 3 2 3" xfId="1591" xr:uid="{9188A1C6-25CD-4C7E-9A30-363A8684C667}"/>
    <cellStyle name="_Percentage 3 2 4" xfId="2918" xr:uid="{63FD261C-9B4D-49E5-8715-CFE506113324}"/>
    <cellStyle name="_Percentage 3 3" xfId="2156" xr:uid="{51154B55-2970-45E6-98F1-59CD18F84746}"/>
    <cellStyle name="_Percentage 3 4" xfId="1794" xr:uid="{3DD08004-4A43-4267-A875-2B44422BD004}"/>
    <cellStyle name="_Percentage 3 5" xfId="2638" xr:uid="{314D23CA-4EE5-4680-ACD4-643F5B66E854}"/>
    <cellStyle name="_PercentageBold" xfId="320" xr:uid="{134913F5-EBF2-4CFA-8B0E-965C4BB497FC}"/>
    <cellStyle name="_PercentageBold 2" xfId="429" xr:uid="{463A6ED6-5054-4E8D-9A65-43F9319789D1}"/>
    <cellStyle name="_PercentageBold 2 2" xfId="581" xr:uid="{10F6E1E8-E2D5-4F0C-86BE-D450370C6405}"/>
    <cellStyle name="_PercentageBold 2 2 2" xfId="770" xr:uid="{4D41BAA2-E097-4DED-98FC-F43AA8E63446}"/>
    <cellStyle name="_PercentageBold 2 2 2 2" xfId="1273" xr:uid="{3FC8127E-22CD-43A3-B533-4C13AAA769B2}"/>
    <cellStyle name="_PercentageBold 2 2 2 2 2" xfId="2315" xr:uid="{1188E737-0ABB-44C8-880D-22CC0C332F9C}"/>
    <cellStyle name="_PercentageBold 2 2 2 2 3" xfId="2653" xr:uid="{AFC1A889-575A-4E72-8447-AE729B250564}"/>
    <cellStyle name="_PercentageBold 2 2 2 2 4" xfId="2789" xr:uid="{CEE772C9-A4B9-4ACD-957B-4D8D28EB0B0D}"/>
    <cellStyle name="_PercentageBold 2 2 2 3" xfId="1969" xr:uid="{DD4DFE73-B210-4328-B14F-D62E889AEFB1}"/>
    <cellStyle name="_PercentageBold 2 2 2 4" xfId="1670" xr:uid="{EDD17C73-6CFC-44D7-9A19-E093B1B8FBD4}"/>
    <cellStyle name="_PercentageBold 2 2 3" xfId="976" xr:uid="{CD8981C2-568F-4C3E-B6DA-F9D8FA4AFF3B}"/>
    <cellStyle name="_PercentageBold 2 2 3 2" xfId="1464" xr:uid="{9E5CA314-E161-4B49-BDA6-65A116F1021C}"/>
    <cellStyle name="_PercentageBold 2 2 3 2 2" xfId="2447" xr:uid="{71D7C11F-EA20-4F13-89A1-890FA2A07316}"/>
    <cellStyle name="_PercentageBold 2 2 3 2 3" xfId="1941" xr:uid="{2A4A35D3-DB73-4EE1-989D-6DE0203CE6D1}"/>
    <cellStyle name="_PercentageBold 2 2 3 2 4" xfId="2878" xr:uid="{839EACD4-DBCD-4691-B60E-8A023E0E617F}"/>
    <cellStyle name="_PercentageBold 2 2 3 3" xfId="2114" xr:uid="{219EDBB1-6719-4C57-B56E-8B68F20513B1}"/>
    <cellStyle name="_PercentageBold 2 2 3 4" xfId="1637" xr:uid="{C755E967-FDED-4696-8404-B28428FE6ACC}"/>
    <cellStyle name="_PercentageBold 2 2 3 5" xfId="2547" xr:uid="{7F1FD005-EDD2-4EEA-A657-A2C4805A507B}"/>
    <cellStyle name="_PercentageBold 2 2 4" xfId="1000" xr:uid="{605C5723-A7E6-46FD-AE50-37F77FFD734C}"/>
    <cellStyle name="_PercentageBold 2 2 4 2" xfId="1486" xr:uid="{A702C6EF-243A-4E3D-A865-FC386E2FFF18}"/>
    <cellStyle name="_PercentageBold 2 2 4 2 2" xfId="2469" xr:uid="{ED5E1964-0A56-4C56-A0BA-41A7CAE2747E}"/>
    <cellStyle name="_PercentageBold 2 2 4 2 3" xfId="2695" xr:uid="{9CB1F916-7573-4D53-9C0B-A81B2924C574}"/>
    <cellStyle name="_PercentageBold 2 2 4 2 4" xfId="2900" xr:uid="{69483015-2C72-48DA-950F-5B8841C4C11A}"/>
    <cellStyle name="_PercentageBold 2 2 4 3" xfId="2137" xr:uid="{EDD8BC96-0B87-4A8E-80C6-1A2B6FEE1136}"/>
    <cellStyle name="_PercentageBold 2 2 4 4" xfId="2004" xr:uid="{93AA31F6-35A3-4003-B1B0-AF543FAECFF2}"/>
    <cellStyle name="_PercentageBold 2 2 4 5" xfId="2686" xr:uid="{FFADC8D2-AB20-42E4-AD8C-371D0DA786DC}"/>
    <cellStyle name="_PercentageBold 2 2 5" xfId="751" xr:uid="{25609241-75D9-4964-A1BD-F7C73CB3B39E}"/>
    <cellStyle name="_PercentageBold 2 2 5 2" xfId="1255" xr:uid="{F78E0D60-53A3-48D4-A0F3-62E915DF995A}"/>
    <cellStyle name="_PercentageBold 2 2 5 2 2" xfId="2297" xr:uid="{59C6CC0E-FB30-4430-A72F-6D3B33DEE183}"/>
    <cellStyle name="_PercentageBold 2 2 5 2 3" xfId="2628" xr:uid="{3C22C331-8182-4DFC-A045-D9166E695466}"/>
    <cellStyle name="_PercentageBold 2 2 5 2 4" xfId="2771" xr:uid="{162CCF27-FA28-4750-8F61-11ED0E2EE518}"/>
    <cellStyle name="_PercentageBold 2 2 5 3" xfId="1950" xr:uid="{335FC22D-39A9-4C9D-ADE3-A3FF0ED4E9F6}"/>
    <cellStyle name="_PercentageBold 2 2 5 4" xfId="1793" xr:uid="{CF3B4BFF-DDF0-45D2-B3F4-A71A64ABEA9F}"/>
    <cellStyle name="_PercentageBold 2 2 5 5" xfId="2603" xr:uid="{98FBB0C0-BAEE-4C28-8F23-A0DDED58FCE5}"/>
    <cellStyle name="_PercentageBold 2 3" xfId="943" xr:uid="{6CF610E2-332C-49B2-93C7-8492B0B5D50C}"/>
    <cellStyle name="_PercentageBold 2 3 2" xfId="1433" xr:uid="{4921F45E-4FA1-4310-BA53-9FB036F67A78}"/>
    <cellStyle name="_PercentageBold 2 3 2 2" xfId="2416" xr:uid="{7364757E-C27E-4645-A567-16F17F4D014C}"/>
    <cellStyle name="_PercentageBold 2 3 2 3" xfId="1576" xr:uid="{7573EDC1-C8A3-4E89-9E1F-B7A80DAA8BB3}"/>
    <cellStyle name="_PercentageBold 2 3 2 4" xfId="2848" xr:uid="{553C8CC1-0B10-482D-A108-92CD2AB8B222}"/>
    <cellStyle name="_PercentageBold 2 3 3" xfId="2081" xr:uid="{C091307E-5C7D-4610-BD46-7DF2DDB24E05}"/>
    <cellStyle name="_PercentageBold 2 3 4" xfId="2648" xr:uid="{F37FB9B9-9409-495C-B096-F18547E38E7B}"/>
    <cellStyle name="_PercentageBold 2 3 5" xfId="1599" xr:uid="{1D60FA7C-B78B-497F-868C-2DE44300B007}"/>
    <cellStyle name="_PercentageBold 2 4" xfId="709" xr:uid="{314E7640-03F4-460A-904B-D41C12FE0F9D}"/>
    <cellStyle name="_PercentageBold 2 4 2" xfId="1221" xr:uid="{85717505-26FA-473B-A357-60B4B3F71FAC}"/>
    <cellStyle name="_PercentageBold 2 4 2 2" xfId="2270" xr:uid="{D4D879E7-0537-4B4D-93A6-B16FE862669D}"/>
    <cellStyle name="_PercentageBold 2 4 2 3" xfId="1815" xr:uid="{3B75E889-4130-4417-A8CF-5D5B5FC9DAFA}"/>
    <cellStyle name="_PercentageBold 2 4 2 4" xfId="2751" xr:uid="{2F322363-1951-4341-8D74-1B70F4884F10}"/>
    <cellStyle name="_PercentageBold 2 4 3" xfId="1916" xr:uid="{3BF247B7-9011-4A99-BFB3-056CC9D69DC3}"/>
    <cellStyle name="_PercentageBold 2 4 4" xfId="1713" xr:uid="{96126515-9387-401E-BFD6-E33E358EE257}"/>
    <cellStyle name="_PercentageBold 2 4 5" xfId="1562" xr:uid="{4CDEE5C2-6046-4C6B-B57A-FC797567D387}"/>
    <cellStyle name="_PercentageBold 2 5" xfId="990" xr:uid="{84E56127-58FD-4B95-9CDA-A5A0CB19E5E0}"/>
    <cellStyle name="_PercentageBold 2 5 2" xfId="1478" xr:uid="{217ADF95-D4EA-4920-9AF6-D86BF80B855D}"/>
    <cellStyle name="_PercentageBold 2 5 2 2" xfId="2461" xr:uid="{95E28BF7-C175-46BC-9877-2ABF93D3E506}"/>
    <cellStyle name="_PercentageBold 2 5 2 3" xfId="1665" xr:uid="{4C3FFECB-9813-443D-903E-4A9AB572CF86}"/>
    <cellStyle name="_PercentageBold 2 5 2 4" xfId="2892" xr:uid="{0DD2916F-F951-43EC-9E69-3BCCF2EA2389}"/>
    <cellStyle name="_PercentageBold 2 5 3" xfId="2128" xr:uid="{10EC1D6D-DA59-4464-8604-93FF9A0C0AA1}"/>
    <cellStyle name="_PercentageBold 2 5 4" xfId="2683" xr:uid="{9656C188-0DEA-4D00-B344-913CB92A411B}"/>
    <cellStyle name="_PercentageBold 2 5 5" xfId="2535" xr:uid="{7093DF58-F916-4853-A36E-603219B2DDEA}"/>
    <cellStyle name="_PercentageBold 2 6" xfId="729" xr:uid="{38EB45E0-CCBD-49B3-A3F4-370A7466415D}"/>
    <cellStyle name="_PercentageBold 2 6 2" xfId="1233" xr:uid="{1B078DCD-1397-43BC-B4FE-4F9A40BB9CAC}"/>
    <cellStyle name="_PercentageBold 2 6 2 2" xfId="2281" xr:uid="{0B08540A-E2D5-44A7-B2BF-FCFEB2B51527}"/>
    <cellStyle name="_PercentageBold 2 6 2 3" xfId="2559" xr:uid="{214CBE18-9C1C-4B4B-862F-85A3CF53DA0C}"/>
    <cellStyle name="_PercentageBold 2 6 2 4" xfId="2762" xr:uid="{1953E267-83B0-4F7A-95DA-9C8CC821E490}"/>
    <cellStyle name="_PercentageBold 2 6 3" xfId="1933" xr:uid="{5AEBFC01-627F-4E38-A228-C5A999EE669D}"/>
    <cellStyle name="_PercentageBold 2 6 4" xfId="1840" xr:uid="{E0C142AD-1BCF-4FF8-ADDF-995C1B40582F}"/>
    <cellStyle name="_PercentageBold 2 6 5" xfId="1664" xr:uid="{3CB58CA1-AB64-4B29-BAF1-08301D3F9E11}"/>
    <cellStyle name="_PercentageBold 2 7" xfId="1752" xr:uid="{B58B766C-7C25-455E-BD9C-FE80B6BD87D9}"/>
    <cellStyle name="_PercentageBold 2 8" xfId="2573" xr:uid="{6ED5DD5B-BCA4-4FA5-92E9-CC6C122CA8A4}"/>
    <cellStyle name="_PercentageBold 3" xfId="941" xr:uid="{F4ABB882-9D59-4623-996E-4AB2E072B879}"/>
    <cellStyle name="_PercentageBold 3 2" xfId="1432" xr:uid="{5E82E24F-10F3-4184-A641-AB0E57E5D960}"/>
    <cellStyle name="_PercentageBold 3 2 2" xfId="2415" xr:uid="{FEA3C06D-91EA-4BDD-91F6-2EFE8D2F9A5A}"/>
    <cellStyle name="_PercentageBold 3 2 3" xfId="2222" xr:uid="{BCF1D52A-6E4A-43FE-B598-704022ECA11D}"/>
    <cellStyle name="_PercentageBold 3 2 4" xfId="2847" xr:uid="{19575F91-B838-4F2A-AD89-6FDE591152C9}"/>
    <cellStyle name="_PercentageBold 3 3" xfId="2079" xr:uid="{C0824467-7919-463C-BC77-275C74639656}"/>
    <cellStyle name="_PercentageBold 3 4" xfId="1565" xr:uid="{EC8497CD-782D-485C-B0A1-7D35FAABE8F7}"/>
    <cellStyle name="_PercentageBold 3 5" xfId="1704" xr:uid="{F89470D4-63E7-4052-BB82-9B9EF759891C}"/>
    <cellStyle name="_SeriesAttributes" xfId="321" xr:uid="{EBF0471E-CE38-4C71-8A13-2E7383EE2294}"/>
    <cellStyle name="_SeriesAttributes 2" xfId="430" xr:uid="{820E2FEB-5D1D-4793-8ACA-0D273ED6CB43}"/>
    <cellStyle name="_SeriesAttributes 2 2" xfId="582" xr:uid="{7376C953-A332-4B10-8BEB-A6C283C54B43}"/>
    <cellStyle name="_SeriesAttributes 2 2 2" xfId="948" xr:uid="{5D62ED32-49FD-4710-ACF0-780E362991CD}"/>
    <cellStyle name="_SeriesAttributes 2 2 2 2" xfId="1438" xr:uid="{B35D6D58-D1D2-4EC9-8C6E-8BF6EE728A69}"/>
    <cellStyle name="_SeriesAttributes 2 2 2 2 2" xfId="2421" xr:uid="{2BED2703-1BFF-4F6F-904F-E3B0543F554A}"/>
    <cellStyle name="_SeriesAttributes 2 2 2 2 3" xfId="1827" xr:uid="{37E73D30-A186-462C-93D8-71A67C5DB055}"/>
    <cellStyle name="_SeriesAttributes 2 2 2 2 4" xfId="2853" xr:uid="{5BFFBADE-27E9-40C4-AD13-98FC5BD56280}"/>
    <cellStyle name="_SeriesAttributes 2 2 2 3" xfId="2086" xr:uid="{301708D6-EB9E-43EE-8CBE-BA891A7C0049}"/>
    <cellStyle name="_SeriesAttributes 2 2 2 4" xfId="1609" xr:uid="{E0EC4574-9B28-4E68-A57F-5D11B5FF1398}"/>
    <cellStyle name="_SeriesAttributes 2 2 3" xfId="977" xr:uid="{D8283BFE-4296-47E2-A092-F99DE10AFF37}"/>
    <cellStyle name="_SeriesAttributes 2 2 3 2" xfId="1465" xr:uid="{1720A45F-7C58-4637-BB79-D034EBE8087A}"/>
    <cellStyle name="_SeriesAttributes 2 2 3 2 2" xfId="2448" xr:uid="{3194912C-EFC9-4B18-8196-9DBA9AB35501}"/>
    <cellStyle name="_SeriesAttributes 2 2 3 2 3" xfId="1553" xr:uid="{587ACBA5-7198-4936-8150-422A87F40151}"/>
    <cellStyle name="_SeriesAttributes 2 2 3 2 4" xfId="2879" xr:uid="{E01F8232-A436-4579-80FB-4344010E9B95}"/>
    <cellStyle name="_SeriesAttributes 2 2 3 3" xfId="2115" xr:uid="{8F453946-7B3E-43F1-8F34-16B29E9C4CEB}"/>
    <cellStyle name="_SeriesAttributes 2 2 3 4" xfId="1685" xr:uid="{36E1E93C-1EAF-424D-A82D-FBC470C3815A}"/>
    <cellStyle name="_SeriesAttributes 2 2 3 5" xfId="1616" xr:uid="{AB6CDA87-C6BE-44FB-B0B5-341C204A160F}"/>
    <cellStyle name="_SeriesAttributes 2 2 4" xfId="1001" xr:uid="{23048B42-6DD1-45EA-A3F9-D401A87CC6A6}"/>
    <cellStyle name="_SeriesAttributes 2 2 4 2" xfId="1487" xr:uid="{0CE75C32-BEF7-48BF-86A6-E54B625E9174}"/>
    <cellStyle name="_SeriesAttributes 2 2 4 2 2" xfId="2470" xr:uid="{632EB9AE-F46F-4538-9A46-74EFC85DFCB5}"/>
    <cellStyle name="_SeriesAttributes 2 2 4 2 3" xfId="2382" xr:uid="{B78C5861-7916-49D3-B90F-218DF96AD18B}"/>
    <cellStyle name="_SeriesAttributes 2 2 4 2 4" xfId="2901" xr:uid="{945583A6-A331-4C07-A0F5-236389424ADB}"/>
    <cellStyle name="_SeriesAttributes 2 2 4 3" xfId="2138" xr:uid="{C83542CF-8110-4A9E-AA6A-5075571629C7}"/>
    <cellStyle name="_SeriesAttributes 2 2 4 4" xfId="1596" xr:uid="{60A68748-1D2A-4E5C-AAB8-017EFC66ADF6}"/>
    <cellStyle name="_SeriesAttributes 2 2 4 5" xfId="2625" xr:uid="{1B2D3984-480D-4898-AEF5-44F2E67490E7}"/>
    <cellStyle name="_SeriesAttributes 2 2 5" xfId="849" xr:uid="{44D491DF-8371-4B23-9367-5CFECA052904}"/>
    <cellStyle name="_SeriesAttributes 2 2 5 2" xfId="1344" xr:uid="{807A13A4-A55B-4189-9BA4-33AB338657C9}"/>
    <cellStyle name="_SeriesAttributes 2 2 5 2 2" xfId="2358" xr:uid="{2CA00E87-46C3-4EA6-B63F-7184CFEC8018}"/>
    <cellStyle name="_SeriesAttributes 2 2 5 2 3" xfId="2040" xr:uid="{8069A323-1BF7-4D7B-BA68-710D640E06E6}"/>
    <cellStyle name="_SeriesAttributes 2 2 5 2 4" xfId="2816" xr:uid="{9E84E0F1-8C10-4CF5-98F5-2DA4045620B4}"/>
    <cellStyle name="_SeriesAttributes 2 2 5 3" xfId="2017" xr:uid="{7A6C8F3F-114A-4724-85C8-F555252364D4}"/>
    <cellStyle name="_SeriesAttributes 2 2 5 4" xfId="2288" xr:uid="{E80A8ACA-7B1A-4C11-AC0E-69F697022AAA}"/>
    <cellStyle name="_SeriesAttributes 2 2 5 5" xfId="2582" xr:uid="{EDFCCF12-BBF4-4034-89BE-47D80B9F6EF9}"/>
    <cellStyle name="_SeriesAttributes 2 3" xfId="959" xr:uid="{1291CAAD-E9EA-4F46-B5F2-192EE349297E}"/>
    <cellStyle name="_SeriesAttributes 2 3 2" xfId="1449" xr:uid="{894C504C-EEC7-4EF5-8B03-AC586A117BCE}"/>
    <cellStyle name="_SeriesAttributes 2 3 2 2" xfId="2432" xr:uid="{985EE1AE-B377-4D80-A165-72C8B28CBB01}"/>
    <cellStyle name="_SeriesAttributes 2 3 2 3" xfId="1720" xr:uid="{D81FF1FA-82EC-4C5F-8311-EB2BAFE4A216}"/>
    <cellStyle name="_SeriesAttributes 2 3 2 4" xfId="2863" xr:uid="{22DD5CC8-3D3B-4A51-AEBD-2E50703D100F}"/>
    <cellStyle name="_SeriesAttributes 2 3 3" xfId="2097" xr:uid="{A7D4E862-13DD-4A39-8516-3A3AA0CBF073}"/>
    <cellStyle name="_SeriesAttributes 2 3 4" xfId="2517" xr:uid="{DE38975C-C4CD-4E13-9A4D-7AD4322392FB}"/>
    <cellStyle name="_SeriesAttributes 2 3 5" xfId="2182" xr:uid="{1AE854D6-6E4D-4E5F-B26B-840F9F56978D}"/>
    <cellStyle name="_SeriesAttributes 2 4" xfId="936" xr:uid="{A8009648-6810-4666-B2E6-CD29826A5010}"/>
    <cellStyle name="_SeriesAttributes 2 4 2" xfId="1428" xr:uid="{E89600D5-35F2-48C9-98B0-1D82BB63B18B}"/>
    <cellStyle name="_SeriesAttributes 2 4 2 2" xfId="2411" xr:uid="{43AA07ED-5F5F-400F-AB38-EB9EC13AE4D4}"/>
    <cellStyle name="_SeriesAttributes 2 4 2 3" xfId="2564" xr:uid="{EC7C9D01-8CB1-4F5D-AF78-9D9699A027AF}"/>
    <cellStyle name="_SeriesAttributes 2 4 2 4" xfId="2843" xr:uid="{71F7CEAA-C17D-4E49-BBE6-9ED4814C0EB0}"/>
    <cellStyle name="_SeriesAttributes 2 4 3" xfId="2075" xr:uid="{DC251B5D-82DD-4805-92C3-5C46A493EA62}"/>
    <cellStyle name="_SeriesAttributes 2 4 4" xfId="2602" xr:uid="{094422A6-0D42-4CCA-BDE8-8A60B37F05CB}"/>
    <cellStyle name="_SeriesAttributes 2 4 5" xfId="2680" xr:uid="{FE7D1048-4129-453B-B23C-576F4262956B}"/>
    <cellStyle name="_SeriesAttributes 2 5" xfId="648" xr:uid="{621A87A8-3718-4652-B8CF-1CF13F1D1806}"/>
    <cellStyle name="_SeriesAttributes 2 5 2" xfId="1183" xr:uid="{DDC06ACF-E02B-48A4-B007-DE97A1684439}"/>
    <cellStyle name="_SeriesAttributes 2 5 2 2" xfId="2232" xr:uid="{34019826-A8A1-4296-9742-8772C5FD8212}"/>
    <cellStyle name="_SeriesAttributes 2 5 2 3" xfId="2196" xr:uid="{48B71BF2-9472-4A11-9EFE-C221A2DEE9AA}"/>
    <cellStyle name="_SeriesAttributes 2 5 2 4" xfId="2714" xr:uid="{CAE85997-BE7C-4978-BC01-EFFD82A463C6}"/>
    <cellStyle name="_SeriesAttributes 2 5 3" xfId="1867" xr:uid="{B04EAADD-107C-4D0F-A0A6-06242B0F01B1}"/>
    <cellStyle name="_SeriesAttributes 2 5 4" xfId="1696" xr:uid="{ED85C3D8-826D-42CD-9EBD-3ACCE899C51A}"/>
    <cellStyle name="_SeriesAttributes 2 5 5" xfId="2164" xr:uid="{95B76D2F-8244-4C23-A397-69C8450A86B6}"/>
    <cellStyle name="_SeriesAttributes 2 6" xfId="920" xr:uid="{F300B17F-9EE5-474D-BA90-563030C79F40}"/>
    <cellStyle name="_SeriesAttributes 2 6 2" xfId="1414" xr:uid="{D402039D-8C4E-4BA7-A0D6-E16FB87E9959}"/>
    <cellStyle name="_SeriesAttributes 2 6 2 2" xfId="2397" xr:uid="{8FEBF54A-114D-420C-9E82-7CB681EC48E0}"/>
    <cellStyle name="_SeriesAttributes 2 6 2 3" xfId="2609" xr:uid="{ADE40FC0-2D15-44A9-AF31-91761FADB34F}"/>
    <cellStyle name="_SeriesAttributes 2 6 2 4" xfId="2829" xr:uid="{F369ED07-9550-4A94-B0DE-656C497B8297}"/>
    <cellStyle name="_SeriesAttributes 2 6 3" xfId="2059" xr:uid="{20EBFB48-A118-42A8-9DAB-DB1CAA2F76D8}"/>
    <cellStyle name="_SeriesAttributes 2 6 4" xfId="2166" xr:uid="{04AB8067-3B93-419A-9D6D-FD2ADC943F12}"/>
    <cellStyle name="_SeriesAttributes 2 6 5" xfId="1547" xr:uid="{98EE5242-1DC5-4299-8DF6-1C1CD05AB367}"/>
    <cellStyle name="_SeriesAttributes 2 7" xfId="1753" xr:uid="{AD611E6E-AAD2-42E5-98A6-5739938593F1}"/>
    <cellStyle name="_SeriesAttributes 2 8" xfId="2623" xr:uid="{1B2BA3EC-3ADB-42E9-BFCD-BFE8E8083D6E}"/>
    <cellStyle name="_SeriesAttributes 3" xfId="649" xr:uid="{5BCC1261-E769-45CF-89CD-03A185CFCA8F}"/>
    <cellStyle name="_SeriesAttributes 3 2" xfId="1184" xr:uid="{5EBEC8D2-088D-450F-BB8F-4C33CDB67D47}"/>
    <cellStyle name="_SeriesAttributes 3 2 2" xfId="2233" xr:uid="{AAC6832A-F123-41C4-92C6-70F1F12B1018}"/>
    <cellStyle name="_SeriesAttributes 3 2 3" xfId="1914" xr:uid="{4326AAC3-F707-4DDC-BE5C-F91124351E6F}"/>
    <cellStyle name="_SeriesAttributes 3 2 4" xfId="2715" xr:uid="{77BA2EA6-7DCF-4556-BD78-82825913137C}"/>
    <cellStyle name="_SeriesAttributes 3 3" xfId="1868" xr:uid="{04040947-8803-498D-9693-2D077D43EE34}"/>
    <cellStyle name="_SeriesAttributes 3 4" xfId="1550" xr:uid="{FB0B4D9A-15AB-4934-A5E5-E1AD9F76FB8D}"/>
    <cellStyle name="_SeriesAttributes 3 5" xfId="2522" xr:uid="{1E2F451F-6936-4702-ABDA-A41EF357FAB6}"/>
    <cellStyle name="_SeriesData" xfId="322" xr:uid="{AF6AF42D-0B91-445D-B4C9-7646DF368EEB}"/>
    <cellStyle name="_SeriesData 2" xfId="431" xr:uid="{5753C019-D2B0-411B-AD48-8BE672432E55}"/>
    <cellStyle name="_SeriesData 2 2" xfId="583" xr:uid="{BC87572A-2BCB-4E31-B02A-99FCD193C53F}"/>
    <cellStyle name="_SeriesData 2 2 2" xfId="789" xr:uid="{2E2BAD75-95C1-4637-89F4-EF311B920461}"/>
    <cellStyle name="_SeriesData 2 2 2 2" xfId="1287" xr:uid="{38CB79D8-D89D-40C8-B9E2-1AF37CE2DDAD}"/>
    <cellStyle name="_SeriesData 2 2 2 2 2" xfId="2328" xr:uid="{AB3CA18F-4391-4C18-99C8-61C02F8DCE71}"/>
    <cellStyle name="_SeriesData 2 2 2 2 3" xfId="2605" xr:uid="{866DF895-BE40-46D1-8A3C-68F4E5A61FF7}"/>
    <cellStyle name="_SeriesData 2 2 2 2 4" xfId="2802" xr:uid="{13391C88-901D-4FDF-B574-CBA2812F2571}"/>
    <cellStyle name="_SeriesData 2 2 2 3" xfId="1985" xr:uid="{F4BB13D1-EDB9-4689-AEAE-06433E42F998}"/>
    <cellStyle name="_SeriesData 2 2 2 4" xfId="1725" xr:uid="{D0126C06-BFBC-47B7-8F04-8C7F74E8168B}"/>
    <cellStyle name="_SeriesData 2 2 3" xfId="978" xr:uid="{7835333A-A637-40BC-ADB5-A619264354FA}"/>
    <cellStyle name="_SeriesData 2 2 3 2" xfId="1466" xr:uid="{616C991B-66DD-47F9-B770-EB33921FAA85}"/>
    <cellStyle name="_SeriesData 2 2 3 2 2" xfId="2449" xr:uid="{7BE86858-FCC5-45B4-9928-8D43470A8905}"/>
    <cellStyle name="_SeriesData 2 2 3 2 3" xfId="2676" xr:uid="{2D69C148-3C6F-4AD6-987A-C63D40CE6F91}"/>
    <cellStyle name="_SeriesData 2 2 3 2 4" xfId="2880" xr:uid="{05D137D4-729A-49AB-A4D2-B3F83F017032}"/>
    <cellStyle name="_SeriesData 2 2 3 3" xfId="2116" xr:uid="{7E7B8F5F-08FC-4A87-9001-228774FBA935}"/>
    <cellStyle name="_SeriesData 2 2 3 4" xfId="2209" xr:uid="{66BF157B-C176-4961-AF45-6A13ED793D5B}"/>
    <cellStyle name="_SeriesData 2 2 3 5" xfId="2094" xr:uid="{7219E46A-CB23-4FD8-A017-59F1A672118A}"/>
    <cellStyle name="_SeriesData 2 2 4" xfId="1002" xr:uid="{BFBC012B-6B54-48AA-938C-B5D1953957FE}"/>
    <cellStyle name="_SeriesData 2 2 4 2" xfId="1488" xr:uid="{9C61CD94-8427-4246-B3B8-3CF9BC929196}"/>
    <cellStyle name="_SeriesData 2 2 4 2 2" xfId="2471" xr:uid="{BF4C1CEB-2C0F-424D-9C18-518CAA2A1F5D}"/>
    <cellStyle name="_SeriesData 2 2 4 2 3" xfId="1649" xr:uid="{F7343745-DEF1-4EAF-B1F2-92F48117ED16}"/>
    <cellStyle name="_SeriesData 2 2 4 2 4" xfId="2902" xr:uid="{B98F21D7-E203-4CBE-9FF1-1785F9D78C19}"/>
    <cellStyle name="_SeriesData 2 2 4 3" xfId="2139" xr:uid="{62CC97B0-6789-4B8F-9257-45287F3BCC1B}"/>
    <cellStyle name="_SeriesData 2 2 4 4" xfId="1583" xr:uid="{D39D9E38-526C-4AD9-9AAB-7B7D4D44D6BC}"/>
    <cellStyle name="_SeriesData 2 2 4 5" xfId="2598" xr:uid="{FD93F7E0-1194-47C9-B000-95F56E26C891}"/>
    <cellStyle name="_SeriesData 2 2 5" xfId="669" xr:uid="{2DC387C6-99A5-4F6A-A7C5-8DB677ADA2B0}"/>
    <cellStyle name="_SeriesData 2 2 5 2" xfId="1201" xr:uid="{21465FE7-FB41-46D1-80BE-1D50498D45F1}"/>
    <cellStyle name="_SeriesData 2 2 5 2 2" xfId="2250" xr:uid="{01C6E914-17A3-4ECD-8736-412125EBBC21}"/>
    <cellStyle name="_SeriesData 2 2 5 2 3" xfId="1723" xr:uid="{E9E0394F-85EB-47D8-B124-CDF265AF3DD9}"/>
    <cellStyle name="_SeriesData 2 2 5 2 4" xfId="2731" xr:uid="{67383424-239F-450B-8167-BDA81D8AF96A}"/>
    <cellStyle name="_SeriesData 2 2 5 3" xfId="1885" xr:uid="{CA046764-D325-485C-8504-1DA52327290B}"/>
    <cellStyle name="_SeriesData 2 2 5 4" xfId="2518" xr:uid="{2089D456-359C-41B1-A747-6A1C9689555F}"/>
    <cellStyle name="_SeriesData 2 2 5 5" xfId="2553" xr:uid="{921ACA9B-4EEB-4861-83A0-3802E4221503}"/>
    <cellStyle name="_SeriesData 2 3" xfId="919" xr:uid="{76E82F18-321A-4B26-BED8-F2E015ABC509}"/>
    <cellStyle name="_SeriesData 2 3 2" xfId="1413" xr:uid="{B9128B7A-F606-4243-B108-123AA78B7D49}"/>
    <cellStyle name="_SeriesData 2 3 2 2" xfId="2396" xr:uid="{3F569A20-3B62-4545-8323-39234D26FBDD}"/>
    <cellStyle name="_SeriesData 2 3 2 3" xfId="2181" xr:uid="{77AC1761-5985-4E28-A62B-AEEF4D6D8C9A}"/>
    <cellStyle name="_SeriesData 2 3 2 4" xfId="2828" xr:uid="{38CD7531-48C7-4FEB-B86C-5ED9683A2633}"/>
    <cellStyle name="_SeriesData 2 3 3" xfId="2058" xr:uid="{1DCE0EC7-8ACE-4BFE-9179-3601F98257C4}"/>
    <cellStyle name="_SeriesData 2 3 4" xfId="1675" xr:uid="{6DE35E9F-B368-4B8C-A3C1-9A567C2BBFD8}"/>
    <cellStyle name="_SeriesData 2 3 5" xfId="2188" xr:uid="{AB644EAF-6A49-4630-82C5-B2AC8FBB44DE}"/>
    <cellStyle name="_SeriesData 2 4" xfId="969" xr:uid="{84042097-7857-4DA9-BD99-50DF40C56977}"/>
    <cellStyle name="_SeriesData 2 4 2" xfId="1458" xr:uid="{CBE15512-A48A-45F0-BF91-283D57F3A61F}"/>
    <cellStyle name="_SeriesData 2 4 2 2" xfId="2441" xr:uid="{EBB79B4E-A47C-4FF8-8C4B-417C68447121}"/>
    <cellStyle name="_SeriesData 2 4 2 3" xfId="2343" xr:uid="{C7DC8849-F09E-49F1-BAB0-FF7F963EC41B}"/>
    <cellStyle name="_SeriesData 2 4 2 4" xfId="2872" xr:uid="{C7F61C38-AE1B-4EE8-AA68-E56A5E62C914}"/>
    <cellStyle name="_SeriesData 2 4 3" xfId="2107" xr:uid="{9D8B92C4-664D-4335-8ED6-40FDE2161485}"/>
    <cellStyle name="_SeriesData 2 4 4" xfId="1546" xr:uid="{3549580B-FDBD-4962-9ACD-6A5C575B56D2}"/>
    <cellStyle name="_SeriesData 2 4 5" xfId="2170" xr:uid="{C46E0A95-BE96-499F-AE16-FDDA5E3A18E4}"/>
    <cellStyle name="_SeriesData 2 5" xfId="852" xr:uid="{96D9D586-953A-45F0-B1C9-F1EE28C2BF3C}"/>
    <cellStyle name="_SeriesData 2 5 2" xfId="1347" xr:uid="{AF109B81-1BA8-4F85-ACAB-43B19FE76A08}"/>
    <cellStyle name="_SeriesData 2 5 2 2" xfId="2361" xr:uid="{2946E71F-E553-4BE2-AEF5-C26A576542B1}"/>
    <cellStyle name="_SeriesData 2 5 2 3" xfId="1697" xr:uid="{E8B0697D-854B-4318-AB88-FC8E0969F1DD}"/>
    <cellStyle name="_SeriesData 2 5 2 4" xfId="2819" xr:uid="{B98C8D63-7737-4568-BAF8-EF5B15DAA0AE}"/>
    <cellStyle name="_SeriesData 2 5 3" xfId="2020" xr:uid="{27224171-7E14-494B-94DA-D5772182B110}"/>
    <cellStyle name="_SeriesData 2 5 4" xfId="2292" xr:uid="{DB6CC44C-FBFD-4EF4-AF5E-D2459A18EC92}"/>
    <cellStyle name="_SeriesData 2 5 5" xfId="2061" xr:uid="{45146AC8-EAC7-43E9-99A9-B446E580D350}"/>
    <cellStyle name="_SeriesData 2 6" xfId="1022" xr:uid="{E5840C0B-218C-4AF4-BFB1-8BF94AD70B81}"/>
    <cellStyle name="_SeriesData 2 6 2" xfId="1507" xr:uid="{36E05D44-E696-49FD-BE57-412A028B312C}"/>
    <cellStyle name="_SeriesData 2 6 2 2" xfId="2490" xr:uid="{75DCC237-3396-4AB8-BEA5-4B608619206F}"/>
    <cellStyle name="_SeriesData 2 6 2 3" xfId="2697" xr:uid="{7CC8F1C4-3421-4F89-9AA7-1CE46647D5AB}"/>
    <cellStyle name="_SeriesData 2 6 2 4" xfId="2921" xr:uid="{83D09320-5F75-43DE-AABD-C7663DEB3EB2}"/>
    <cellStyle name="_SeriesData 2 6 3" xfId="2159" xr:uid="{A3063B15-D894-4323-8680-1A9F0DC3656D}"/>
    <cellStyle name="_SeriesData 2 6 4" xfId="1833" xr:uid="{B21E3932-6B61-4D1A-B871-65E17E297618}"/>
    <cellStyle name="_SeriesData 2 6 5" xfId="1729" xr:uid="{E560805A-90B9-46BA-BD76-9BADC0C0BB2D}"/>
    <cellStyle name="_SeriesData 2 7" xfId="1754" xr:uid="{D49DDF13-E903-41D6-A989-57F705FF51F4}"/>
    <cellStyle name="_SeriesData 2 8" xfId="2353" xr:uid="{5B2128B1-8BB1-4B20-8AC2-55AB678805B7}"/>
    <cellStyle name="_SeriesData 3" xfId="799" xr:uid="{1D7598A5-0209-4BD0-9C32-EA671816B72B}"/>
    <cellStyle name="_SeriesData 3 2" xfId="1296" xr:uid="{65FBAB8E-E4DE-447E-B33F-9728C697E803}"/>
    <cellStyle name="_SeriesData 3 2 2" xfId="2337" xr:uid="{38552C52-3BD0-4DC1-9DFC-F91555E01445}"/>
    <cellStyle name="_SeriesData 3 2 3" xfId="1809" xr:uid="{795474BB-180D-4E9B-BF75-2A44401C0B60}"/>
    <cellStyle name="_SeriesData 3 2 4" xfId="2811" xr:uid="{4F2C62E6-3D30-4674-B67D-259103536777}"/>
    <cellStyle name="_SeriesData 3 3" xfId="1995" xr:uid="{BA934036-EB52-4A70-8A2D-0AFA18B74774}"/>
    <cellStyle name="_SeriesData 3 4" xfId="1628" xr:uid="{02F00007-9F91-4D15-95B3-7B48FB4D7C5C}"/>
    <cellStyle name="_SeriesData 3 5" xfId="2566" xr:uid="{6D72061B-C3C0-4A9D-BEA1-452881D9736B}"/>
    <cellStyle name="_SeriesDataForecast" xfId="323" xr:uid="{A26224FE-2E21-45F3-992E-92D97AA9AD22}"/>
    <cellStyle name="_SeriesDataForecast 2" xfId="432" xr:uid="{40E79C3D-3699-4F23-AE4B-BD347515D765}"/>
    <cellStyle name="_SeriesDataForecast 2 2" xfId="584" xr:uid="{48D568BD-C472-482F-86B0-B7158F4AE52A}"/>
    <cellStyle name="_SeriesDataForecast 2 2 2" xfId="867" xr:uid="{2E13419B-49DC-495F-AF38-640CE905A545}"/>
    <cellStyle name="_SeriesDataForecast 2 2 2 2" xfId="1362" xr:uid="{4544B2E0-C4DD-4A2A-B9F3-D3095AE2D75F}"/>
    <cellStyle name="_SeriesDataForecast 2 2 2 2 2" xfId="2368" xr:uid="{E59D6041-F129-4314-875C-85BC4F8B79C0}"/>
    <cellStyle name="_SeriesDataForecast 2 2 2 2 3" xfId="2345" xr:uid="{1E95E141-2128-4902-A557-97CC5F7B9CF2}"/>
    <cellStyle name="_SeriesDataForecast 2 2 2 2 4" xfId="2820" xr:uid="{3193C5E3-6D49-496A-9613-A9F42D48BC29}"/>
    <cellStyle name="_SeriesDataForecast 2 2 2 3" xfId="2031" xr:uid="{909504FD-9D6D-4D58-A63D-96221920CA12}"/>
    <cellStyle name="_SeriesDataForecast 2 2 2 4" xfId="1820" xr:uid="{C83135A7-83AF-4603-9AF7-AB64C4AEFA69}"/>
    <cellStyle name="_SeriesDataForecast 2 2 3" xfId="979" xr:uid="{D375BB04-AA74-49E5-948E-15D684401211}"/>
    <cellStyle name="_SeriesDataForecast 2 2 3 2" xfId="1467" xr:uid="{260B22A9-35FF-4A71-BC10-5AD8F0C5D83F}"/>
    <cellStyle name="_SeriesDataForecast 2 2 3 2 2" xfId="2450" xr:uid="{B23B1E45-D7FD-4322-88C7-AC9800B4293A}"/>
    <cellStyle name="_SeriesDataForecast 2 2 3 2 3" xfId="2627" xr:uid="{4C37596D-E3D9-4EB4-9303-CD647CD58022}"/>
    <cellStyle name="_SeriesDataForecast 2 2 3 2 4" xfId="2881" xr:uid="{9AAFB7A8-89F5-4811-8FBB-A87FF56C6B98}"/>
    <cellStyle name="_SeriesDataForecast 2 2 3 3" xfId="2117" xr:uid="{20700064-9AC4-40AD-9314-2F4039FDFDBF}"/>
    <cellStyle name="_SeriesDataForecast 2 2 3 4" xfId="1802" xr:uid="{444C4CC6-8142-49C4-B8A3-7F38839A41F3}"/>
    <cellStyle name="_SeriesDataForecast 2 2 3 5" xfId="2174" xr:uid="{3CF00AFE-A0BC-42DE-94DF-DECD287A66FC}"/>
    <cellStyle name="_SeriesDataForecast 2 2 4" xfId="1003" xr:uid="{565F5185-A498-49F2-80CF-E4F743D4B09B}"/>
    <cellStyle name="_SeriesDataForecast 2 2 4 2" xfId="1489" xr:uid="{C13C6E43-A750-45B1-958A-43E483228EF9}"/>
    <cellStyle name="_SeriesDataForecast 2 2 4 2 2" xfId="2472" xr:uid="{502F0D4E-34F4-424B-B888-A0A3CE7572BB}"/>
    <cellStyle name="_SeriesDataForecast 2 2 4 2 3" xfId="2563" xr:uid="{C3F8062D-BA43-4726-8A52-735830B8843A}"/>
    <cellStyle name="_SeriesDataForecast 2 2 4 2 4" xfId="2903" xr:uid="{1CC1AD41-1528-4543-80D3-46418843D8E9}"/>
    <cellStyle name="_SeriesDataForecast 2 2 4 3" xfId="2140" xr:uid="{088647D6-761F-4511-B715-2E1BD384EA5D}"/>
    <cellStyle name="_SeriesDataForecast 2 2 4 4" xfId="2055" xr:uid="{EE374947-4084-45EB-B1DF-DCF4F3376C36}"/>
    <cellStyle name="_SeriesDataForecast 2 2 4 5" xfId="2537" xr:uid="{5D264BA3-B946-46E2-9B80-7357341AF24F}"/>
    <cellStyle name="_SeriesDataForecast 2 2 5" xfId="684" xr:uid="{86B84A1A-3CFB-42FB-95EA-828596EA05FD}"/>
    <cellStyle name="_SeriesDataForecast 2 2 5 2" xfId="1209" xr:uid="{38A82D48-7629-4B36-A890-2EF280B4FB72}"/>
    <cellStyle name="_SeriesDataForecast 2 2 5 2 2" xfId="2258" xr:uid="{F8DC737C-6B17-4E75-BEE5-57894127F5DB}"/>
    <cellStyle name="_SeriesDataForecast 2 2 5 2 3" xfId="2202" xr:uid="{F481CDB1-15A8-4A45-87AA-57A16E44C8BC}"/>
    <cellStyle name="_SeriesDataForecast 2 2 5 2 4" xfId="2739" xr:uid="{099B61B3-8D69-4EAF-9D0D-94BFECF3A4B3}"/>
    <cellStyle name="_SeriesDataForecast 2 2 5 3" xfId="1898" xr:uid="{96CFC26C-6E9C-49C7-BD2F-93281F56CF93}"/>
    <cellStyle name="_SeriesDataForecast 2 2 5 4" xfId="1760" xr:uid="{38BD66F0-D1D9-4D06-AA35-61C757B7C641}"/>
    <cellStyle name="_SeriesDataForecast 2 2 5 5" xfId="1610" xr:uid="{78681312-4726-4D2A-B2C3-8F258A59FBF6}"/>
    <cellStyle name="_SeriesDataForecast 2 3" xfId="847" xr:uid="{115E5651-A870-463B-A565-E2571196ABC2}"/>
    <cellStyle name="_SeriesDataForecast 2 3 2" xfId="1342" xr:uid="{35E5D165-4FA9-4E68-B367-252199D299B9}"/>
    <cellStyle name="_SeriesDataForecast 2 3 2 2" xfId="2356" xr:uid="{99604F37-7C9B-499E-8D9C-2126EC2EAFE0}"/>
    <cellStyle name="_SeriesDataForecast 2 3 2 3" xfId="1680" xr:uid="{E5BE921E-E441-4DA4-897C-9C11399939D3}"/>
    <cellStyle name="_SeriesDataForecast 2 3 2 4" xfId="2814" xr:uid="{FC91C2BA-C74B-4E6E-B2BA-D04C263B6064}"/>
    <cellStyle name="_SeriesDataForecast 2 3 3" xfId="2015" xr:uid="{F1AE89ED-FBBC-4B62-821D-D4BBAB739A2B}"/>
    <cellStyle name="_SeriesDataForecast 2 3 4" xfId="2038" xr:uid="{11A0A304-5D6B-4791-9FC9-DCCD460290AD}"/>
    <cellStyle name="_SeriesDataForecast 2 3 5" xfId="1854" xr:uid="{703CED5A-3FD2-4FBA-910F-44C4CD0E1A63}"/>
    <cellStyle name="_SeriesDataForecast 2 4" xfId="657" xr:uid="{BDA80E5D-A30F-450C-A9A0-54353CA96AF8}"/>
    <cellStyle name="_SeriesDataForecast 2 4 2" xfId="1190" xr:uid="{B7C60E95-E47F-45EC-8A50-F851EC0417EB}"/>
    <cellStyle name="_SeriesDataForecast 2 4 2 2" xfId="2239" xr:uid="{54A437F9-A1C9-419D-A70A-12CEF0581E14}"/>
    <cellStyle name="_SeriesDataForecast 2 4 2 3" xfId="1708" xr:uid="{67DF2ADD-28CE-4CF5-8A52-812385450E8B}"/>
    <cellStyle name="_SeriesDataForecast 2 4 2 4" xfId="2721" xr:uid="{DAB037DA-CD69-4811-AEC4-E46AAAE8F294}"/>
    <cellStyle name="_SeriesDataForecast 2 4 3" xfId="1874" xr:uid="{1F72E7B1-9E62-4C32-BF2A-EA16CC9C3A17}"/>
    <cellStyle name="_SeriesDataForecast 2 4 4" xfId="1702" xr:uid="{5D67EF61-47C7-4CA6-910E-F87A6D5A9AA5}"/>
    <cellStyle name="_SeriesDataForecast 2 4 5" xfId="2185" xr:uid="{417E5E91-9E4A-4375-9CC9-D432FD1E125C}"/>
    <cellStyle name="_SeriesDataForecast 2 5" xfId="1020" xr:uid="{728AF656-F53E-4EC8-A642-D2F16598A7EF}"/>
    <cellStyle name="_SeriesDataForecast 2 5 2" xfId="1505" xr:uid="{480DF444-C5F1-4535-8329-20396096EC46}"/>
    <cellStyle name="_SeriesDataForecast 2 5 2 2" xfId="2488" xr:uid="{E82A0838-D130-41C5-AA97-51687657F800}"/>
    <cellStyle name="_SeriesDataForecast 2 5 2 3" xfId="1658" xr:uid="{8021C891-373A-4AC9-BA12-D4126FB19A99}"/>
    <cellStyle name="_SeriesDataForecast 2 5 2 4" xfId="2919" xr:uid="{7027A162-DF18-4084-831E-2FF1828649DF}"/>
    <cellStyle name="_SeriesDataForecast 2 5 3" xfId="2157" xr:uid="{444BFFCA-7B77-4E7E-A53F-48778C019ACB}"/>
    <cellStyle name="_SeriesDataForecast 2 5 4" xfId="2521" xr:uid="{3D1E6A94-452E-4A61-A847-26F6BF4991ED}"/>
    <cellStyle name="_SeriesDataForecast 2 5 5" xfId="1683" xr:uid="{64626241-E023-4CA7-9E79-75270ADEB038}"/>
    <cellStyle name="_SeriesDataForecast 2 6" xfId="996" xr:uid="{02E53AAB-FA4A-49F7-96B7-19A6C01B5C44}"/>
    <cellStyle name="_SeriesDataForecast 2 6 2" xfId="1483" xr:uid="{79B62817-C1AD-4878-BC34-FCFBB04A15E5}"/>
    <cellStyle name="_SeriesDataForecast 2 6 2 2" xfId="2466" xr:uid="{68A6E2EF-D300-4D90-B1E1-D9DA39AADD29}"/>
    <cellStyle name="_SeriesDataForecast 2 6 2 3" xfId="2550" xr:uid="{29209697-20A0-4880-B506-D494EEBFB014}"/>
    <cellStyle name="_SeriesDataForecast 2 6 2 4" xfId="2897" xr:uid="{0CDA789A-7E25-41BA-A53C-25B0ECAB51DF}"/>
    <cellStyle name="_SeriesDataForecast 2 6 3" xfId="2133" xr:uid="{A01414DA-1A58-426C-9CC7-8274A5E724E3}"/>
    <cellStyle name="_SeriesDataForecast 2 6 4" xfId="1726" xr:uid="{BE3B0305-E572-430C-B9EC-04DEC84C7425}"/>
    <cellStyle name="_SeriesDataForecast 2 6 5" xfId="2552" xr:uid="{8170C4A9-D489-44D7-8DB7-EF0B27ECEC96}"/>
    <cellStyle name="_SeriesDataForecast 2 7" xfId="1755" xr:uid="{CF55E176-5F98-4B07-9EEB-476BD0FD5D43}"/>
    <cellStyle name="_SeriesDataForecast 2 8" xfId="2135" xr:uid="{C7B8C6CC-2112-42F8-AB27-0B02BDE8CC9E}"/>
    <cellStyle name="_SeriesDataForecast 3" xfId="765" xr:uid="{AC2413B3-E677-4A33-B453-671B9C6AABB6}"/>
    <cellStyle name="_SeriesDataForecast 3 2" xfId="1268" xr:uid="{8F69B642-FBA4-49B5-9AC0-921EEF759AD7}"/>
    <cellStyle name="_SeriesDataForecast 3 2 2" xfId="2310" xr:uid="{34ABB16F-6894-468D-8975-C6B44635D016}"/>
    <cellStyle name="_SeriesDataForecast 3 2 3" xfId="1804" xr:uid="{192B6FC3-26D0-4CD2-ADAC-346D458DA632}"/>
    <cellStyle name="_SeriesDataForecast 3 2 4" xfId="2784" xr:uid="{1E7D26D8-5600-4501-B0B9-F0F876AE21A1}"/>
    <cellStyle name="_SeriesDataForecast 3 3" xfId="1964" xr:uid="{5F1EDF1D-B92B-45FA-8D74-BE529AE46A30}"/>
    <cellStyle name="_SeriesDataForecast 3 4" xfId="1801" xr:uid="{46B242EB-E1F0-4D86-9F72-C300DD4B7F08}"/>
    <cellStyle name="_SeriesDataForecast 3 5" xfId="1552" xr:uid="{D2690F01-61F0-4CF1-9F80-BF14F47F313F}"/>
    <cellStyle name="_SeriesDataForecastNA" xfId="324" xr:uid="{067CC704-6A41-4115-8698-BA067CF5D2A0}"/>
    <cellStyle name="_SeriesDataForecastNA 2" xfId="433" xr:uid="{67347F56-9E8D-48CB-80C4-5358610560C0}"/>
    <cellStyle name="_SeriesDataForecastNA 2 2" xfId="585" xr:uid="{306758C5-2D80-4D2A-AC0C-39E147163054}"/>
    <cellStyle name="_SeriesDataForecastNA 2 2 2" xfId="947" xr:uid="{7312D90A-151F-4161-9536-3A6D66A87D5A}"/>
    <cellStyle name="_SeriesDataForecastNA 2 2 2 2" xfId="1437" xr:uid="{6F6F34DF-B42B-49DC-989F-16DDDD217893}"/>
    <cellStyle name="_SeriesDataForecastNA 2 2 2 2 2" xfId="2420" xr:uid="{ED9A94BA-C4A3-49E3-86CA-6F1A6B5E3E51}"/>
    <cellStyle name="_SeriesDataForecastNA 2 2 2 2 3" xfId="1573" xr:uid="{9CD3A2B5-5E86-4FB3-8DC1-1CAD516B4AAD}"/>
    <cellStyle name="_SeriesDataForecastNA 2 2 2 2 4" xfId="2852" xr:uid="{723C4AD4-0C8A-480D-A951-5071DF5FEC81}"/>
    <cellStyle name="_SeriesDataForecastNA 2 2 2 3" xfId="2085" xr:uid="{94FC7A85-3E6A-4965-885C-16AF67ABBAE3}"/>
    <cellStyle name="_SeriesDataForecastNA 2 2 2 4" xfId="1766" xr:uid="{B9252449-91EB-433C-A53C-47C0D6B97C6D}"/>
    <cellStyle name="_SeriesDataForecastNA 2 2 3" xfId="980" xr:uid="{550F6B2C-1A60-4A27-B8BE-560D15BF1CF0}"/>
    <cellStyle name="_SeriesDataForecastNA 2 2 3 2" xfId="1468" xr:uid="{C8279719-8636-4F79-80B6-2E35709B298A}"/>
    <cellStyle name="_SeriesDataForecastNA 2 2 3 2 2" xfId="2451" xr:uid="{3F951CDD-FC98-4565-A2AF-27AD488D9A23}"/>
    <cellStyle name="_SeriesDataForecastNA 2 2 3 2 3" xfId="1682" xr:uid="{76AF5D2C-62D2-4399-9621-C157BF4240D4}"/>
    <cellStyle name="_SeriesDataForecastNA 2 2 3 2 4" xfId="2882" xr:uid="{B55A33AF-B8CD-4E6C-9BAE-5695D28314A8}"/>
    <cellStyle name="_SeriesDataForecastNA 2 2 3 3" xfId="2118" xr:uid="{A593411A-A4C1-4889-B173-D239C2C7B716}"/>
    <cellStyle name="_SeriesDataForecastNA 2 2 3 4" xfId="2551" xr:uid="{66F04A58-718B-4F3B-949E-2A6F6E388216}"/>
    <cellStyle name="_SeriesDataForecastNA 2 2 3 5" xfId="1611" xr:uid="{B7343D4E-7E61-4A9E-9047-E86675BC0D76}"/>
    <cellStyle name="_SeriesDataForecastNA 2 2 4" xfId="1004" xr:uid="{5AF3E134-4080-4796-ADA9-A2678F28B520}"/>
    <cellStyle name="_SeriesDataForecastNA 2 2 4 2" xfId="1490" xr:uid="{0204D88D-E9F7-4B65-898E-DDA8F2FF67D3}"/>
    <cellStyle name="_SeriesDataForecastNA 2 2 4 2 2" xfId="2473" xr:uid="{64791EE1-AFAA-46A6-8E54-FC767649036B}"/>
    <cellStyle name="_SeriesDataForecastNA 2 2 4 2 3" xfId="2554" xr:uid="{3F2CC37E-C1D6-4389-A1E0-784A38F399AB}"/>
    <cellStyle name="_SeriesDataForecastNA 2 2 4 2 4" xfId="2904" xr:uid="{34E88B83-D6F6-43FB-836E-2B23DE12CD13}"/>
    <cellStyle name="_SeriesDataForecastNA 2 2 4 3" xfId="2141" xr:uid="{9F3E89E3-FE0E-47FD-B4F9-0AD162FF6D01}"/>
    <cellStyle name="_SeriesDataForecastNA 2 2 4 4" xfId="1764" xr:uid="{8C370DF0-119F-4594-A16E-5CC444B0C4DB}"/>
    <cellStyle name="_SeriesDataForecastNA 2 2 4 5" xfId="1677" xr:uid="{67E08E8D-BD75-49A0-AEDB-99693E0C234C}"/>
    <cellStyle name="_SeriesDataForecastNA 2 2 5" xfId="683" xr:uid="{1A19B552-EC95-4478-8E80-FA89E22E510B}"/>
    <cellStyle name="_SeriesDataForecastNA 2 2 5 2" xfId="1208" xr:uid="{7DC1AD0A-15DD-4113-BF4E-DD366A2C5AF1}"/>
    <cellStyle name="_SeriesDataForecastNA 2 2 5 2 2" xfId="2257" xr:uid="{9E79147F-30AA-4EB2-93EA-317CBB934F6E}"/>
    <cellStyle name="_SeriesDataForecastNA 2 2 5 2 3" xfId="1567" xr:uid="{D7AB1944-57FF-4350-8CCB-07556790BE77}"/>
    <cellStyle name="_SeriesDataForecastNA 2 2 5 2 4" xfId="2738" xr:uid="{2CDEA3BD-B163-4C81-A297-747FDD640E9D}"/>
    <cellStyle name="_SeriesDataForecastNA 2 2 5 3" xfId="1897" xr:uid="{911AC3E3-A58A-4795-9065-23B1D492BE7F}"/>
    <cellStyle name="_SeriesDataForecastNA 2 2 5 4" xfId="2703" xr:uid="{EAF55025-DBA1-418D-8779-29E63C4B2875}"/>
    <cellStyle name="_SeriesDataForecastNA 2 2 5 5" xfId="2568" xr:uid="{DAE756BB-3013-455F-A3CD-FE68A32C15EE}"/>
    <cellStyle name="_SeriesDataForecastNA 2 3" xfId="851" xr:uid="{8957646F-8D50-4AEF-AA20-BBB481FE566B}"/>
    <cellStyle name="_SeriesDataForecastNA 2 3 2" xfId="1346" xr:uid="{D8D2C2C8-63E3-4D57-A293-D61BDC439E00}"/>
    <cellStyle name="_SeriesDataForecastNA 2 3 2 2" xfId="2360" xr:uid="{C4424251-AF93-4E89-BCD0-788A73A0CE33}"/>
    <cellStyle name="_SeriesDataForecastNA 2 3 2 3" xfId="2006" xr:uid="{27CF69D2-B609-4C4B-A9BB-445BD7E6076C}"/>
    <cellStyle name="_SeriesDataForecastNA 2 3 2 4" xfId="2818" xr:uid="{B0A608CA-D6BA-4D3B-B7B1-CBF93333BBCA}"/>
    <cellStyle name="_SeriesDataForecastNA 2 3 3" xfId="2019" xr:uid="{868254FE-96B2-4CB1-9A6C-BEFEA26AAB4D}"/>
    <cellStyle name="_SeriesDataForecastNA 2 3 4" xfId="2650" xr:uid="{579D15EE-8D6B-44BB-B75A-85812D0516B0}"/>
    <cellStyle name="_SeriesDataForecastNA 2 3 5" xfId="1632" xr:uid="{FC1D9039-1B5A-4E30-B5BF-3FA8E5B4194C}"/>
    <cellStyle name="_SeriesDataForecastNA 2 4" xfId="772" xr:uid="{ADDA6266-1F8E-4A86-948B-74FF36ED9802}"/>
    <cellStyle name="_SeriesDataForecastNA 2 4 2" xfId="1274" xr:uid="{2856BE26-4B3C-4F5D-8017-06A2A51FF01A}"/>
    <cellStyle name="_SeriesDataForecastNA 2 4 2 2" xfId="2316" xr:uid="{1FB8BB4A-4B7A-4C03-9064-A406D1826A1E}"/>
    <cellStyle name="_SeriesDataForecastNA 2 4 2 3" xfId="1625" xr:uid="{E0ADD0D1-0C2B-4539-965E-E13F714DDB88}"/>
    <cellStyle name="_SeriesDataForecastNA 2 4 2 4" xfId="2790" xr:uid="{5A120F03-5159-468B-8790-CB9B33309AE4}"/>
    <cellStyle name="_SeriesDataForecastNA 2 4 3" xfId="1970" xr:uid="{92E72A41-D313-4292-BAB8-5F1EE31B54C4}"/>
    <cellStyle name="_SeriesDataForecastNA 2 4 4" xfId="1782" xr:uid="{FBF921BD-35F3-45BB-B690-6CBBAE379EDB}"/>
    <cellStyle name="_SeriesDataForecastNA 2 4 5" xfId="1673" xr:uid="{46FBAECB-7A1C-45D3-89CF-9C482E7CB4EC}"/>
    <cellStyle name="_SeriesDataForecastNA 2 5" xfId="935" xr:uid="{1E3A8C5F-565A-41B9-8510-1EC0A03F6BC8}"/>
    <cellStyle name="_SeriesDataForecastNA 2 5 2" xfId="1427" xr:uid="{17846DAC-73BD-4897-9C16-B27122ADE2C2}"/>
    <cellStyle name="_SeriesDataForecastNA 2 5 2 2" xfId="2410" xr:uid="{0286A406-2F07-44A3-B27E-4003A8CE08E2}"/>
    <cellStyle name="_SeriesDataForecastNA 2 5 2 3" xfId="2204" xr:uid="{7EB82B4B-9FA1-471F-B20D-CB3273747361}"/>
    <cellStyle name="_SeriesDataForecastNA 2 5 2 4" xfId="2842" xr:uid="{3C5B441F-99FE-412A-9EF3-2EE473D7BFED}"/>
    <cellStyle name="_SeriesDataForecastNA 2 5 3" xfId="2074" xr:uid="{09101136-CC0B-46B3-A13A-144395168BA6}"/>
    <cellStyle name="_SeriesDataForecastNA 2 5 4" xfId="1613" xr:uid="{3262A32C-BE40-4676-8695-791ACA1B46E3}"/>
    <cellStyle name="_SeriesDataForecastNA 2 5 5" xfId="2350" xr:uid="{EDF016B1-CEC4-474C-9D94-16708A8A2339}"/>
    <cellStyle name="_SeriesDataForecastNA 2 6" xfId="676" xr:uid="{4DD58EB6-8224-40ED-9FB0-3A0CC1809ACA}"/>
    <cellStyle name="_SeriesDataForecastNA 2 6 2" xfId="1204" xr:uid="{8A1A87E5-B172-4044-BFB3-F45F302052D4}"/>
    <cellStyle name="_SeriesDataForecastNA 2 6 2 2" xfId="2253" xr:uid="{0B18F8D2-487D-4500-B3B3-2D4C06AC4832}"/>
    <cellStyle name="_SeriesDataForecastNA 2 6 2 3" xfId="1828" xr:uid="{224A4729-5805-4B1F-B0AC-1A4C12FEFFDF}"/>
    <cellStyle name="_SeriesDataForecastNA 2 6 2 4" xfId="2734" xr:uid="{6C4E6CD2-3CBA-4557-A62F-A12B0FB44A69}"/>
    <cellStyle name="_SeriesDataForecastNA 2 6 3" xfId="1891" xr:uid="{751B5F8D-D085-4748-B79E-10A04D06FE63}"/>
    <cellStyle name="_SeriesDataForecastNA 2 6 4" xfId="1770" xr:uid="{598606C3-38FF-41B0-A06B-170D87B3A3C1}"/>
    <cellStyle name="_SeriesDataForecastNA 2 6 5" xfId="2355" xr:uid="{A5A19D78-2FFA-47EF-9B76-6EA73DBD21E6}"/>
    <cellStyle name="_SeriesDataForecastNA 2 7" xfId="1756" xr:uid="{156F8CAD-6D20-4F41-AEDC-EA3BEFF4EB80}"/>
    <cellStyle name="_SeriesDataForecastNA 2 8" xfId="2595" xr:uid="{06605BB9-2BFD-44BE-B701-C822402458D1}"/>
    <cellStyle name="_SeriesDataForecastNA 3" xfId="779" xr:uid="{49329314-B7A5-4FE9-8B8C-B0E8E1604DE1}"/>
    <cellStyle name="_SeriesDataForecastNA 3 2" xfId="1280" xr:uid="{955E340C-D007-4A11-85D8-616D6F28505C}"/>
    <cellStyle name="_SeriesDataForecastNA 3 2 2" xfId="2322" xr:uid="{C008176D-FA94-49AF-8028-9481CC44BE96}"/>
    <cellStyle name="_SeriesDataForecastNA 3 2 3" xfId="2534" xr:uid="{9E7909D9-9A38-420F-8074-22D0C7BA7AA1}"/>
    <cellStyle name="_SeriesDataForecastNA 3 2 4" xfId="2796" xr:uid="{10590A91-5AAA-425E-ADB6-91DCA26CDDFD}"/>
    <cellStyle name="_SeriesDataForecastNA 3 3" xfId="1977" xr:uid="{8360C671-8C29-48EF-AE66-E3F1DA622376}"/>
    <cellStyle name="_SeriesDataForecastNA 3 4" xfId="1607" xr:uid="{A03B8F02-DC87-4EFD-980B-5874E68C1ACB}"/>
    <cellStyle name="_SeriesDataForecastNA 3 5" xfId="1800" xr:uid="{16380E56-F274-4CF3-819E-DC67E397880E}"/>
    <cellStyle name="_SeriesDataNA" xfId="325" xr:uid="{693DBEB1-9388-4D84-8AD4-D0FF8FAE13C2}"/>
    <cellStyle name="_SeriesDataNA 2" xfId="434" xr:uid="{9C1822EC-873B-4151-86F2-879025F9EEF4}"/>
    <cellStyle name="_SeriesDataNA 2 2" xfId="586" xr:uid="{52B09D96-51D9-487D-9479-B0E9EBE8C227}"/>
    <cellStyle name="_SeriesDataNA 2 2 2" xfId="647" xr:uid="{D742F220-EF2F-43CC-B4EC-0BD77AED8D04}"/>
    <cellStyle name="_SeriesDataNA 2 2 2 2" xfId="1182" xr:uid="{A86DFB6E-1E08-408F-AD24-B1E658D971C3}"/>
    <cellStyle name="_SeriesDataNA 2 2 2 2 2" xfId="2231" xr:uid="{0D9E01D4-54A7-476A-B6FD-9FD90D00FE33}"/>
    <cellStyle name="_SeriesDataNA 2 2 2 2 3" xfId="2668" xr:uid="{854FFCCC-FDE8-402B-B3A3-A9086DF3F565}"/>
    <cellStyle name="_SeriesDataNA 2 2 2 2 4" xfId="2713" xr:uid="{D31DF5DA-2538-4CD4-A400-0F70FC131080}"/>
    <cellStyle name="_SeriesDataNA 2 2 2 3" xfId="1866" xr:uid="{4F2F3D6B-693B-4113-988C-0163F7395155}"/>
    <cellStyle name="_SeriesDataNA 2 2 2 4" xfId="2012" xr:uid="{EBAFBADD-AC48-4C5D-B3FF-F2BDEA27316D}"/>
    <cellStyle name="_SeriesDataNA 2 2 3" xfId="981" xr:uid="{0BB6AD92-CE20-465F-8436-716BF197A56B}"/>
    <cellStyle name="_SeriesDataNA 2 2 3 2" xfId="1469" xr:uid="{FA918E23-6364-42C4-9617-A1BCA69252DF}"/>
    <cellStyle name="_SeriesDataNA 2 2 3 2 2" xfId="2452" xr:uid="{95605FD0-525E-49BD-91FA-50090C507F2D}"/>
    <cellStyle name="_SeriesDataNA 2 2 3 2 3" xfId="2192" xr:uid="{B7E5FC2E-CB40-4A01-87AD-381CB8164AA0}"/>
    <cellStyle name="_SeriesDataNA 2 2 3 2 4" xfId="2883" xr:uid="{9929CF20-ED89-4493-9BAE-0848710DED42}"/>
    <cellStyle name="_SeriesDataNA 2 2 3 3" xfId="2119" xr:uid="{A85D9F79-6F8B-4CFA-883B-EA875FFE32DF}"/>
    <cellStyle name="_SeriesDataNA 2 2 3 4" xfId="1706" xr:uid="{67C40E7F-A4F2-4621-A172-73A27996E820}"/>
    <cellStyle name="_SeriesDataNA 2 2 3 5" xfId="2050" xr:uid="{BD8438A3-4D86-4B54-85F2-5AE3BC9C34AC}"/>
    <cellStyle name="_SeriesDataNA 2 2 4" xfId="1005" xr:uid="{1D5C71D7-3C3B-4C9A-98E8-3B75AC354BA7}"/>
    <cellStyle name="_SeriesDataNA 2 2 4 2" xfId="1491" xr:uid="{3D1C6AFD-4C8C-4504-8D38-30C20AACBD62}"/>
    <cellStyle name="_SeriesDataNA 2 2 4 2 2" xfId="2474" xr:uid="{E986C6B8-4639-4DCA-9019-02E4205E5025}"/>
    <cellStyle name="_SeriesDataNA 2 2 4 2 3" xfId="1811" xr:uid="{CD5021D5-E8CF-4E88-93E9-4D205397C161}"/>
    <cellStyle name="_SeriesDataNA 2 2 4 2 4" xfId="2905" xr:uid="{A3B1BB1D-0C74-4EFD-953C-70B39837DA95}"/>
    <cellStyle name="_SeriesDataNA 2 2 4 3" xfId="2142" xr:uid="{51B86698-83CE-44A5-ABF1-DB42BC0B423F}"/>
    <cellStyle name="_SeriesDataNA 2 2 4 4" xfId="2538" xr:uid="{93389EA8-77AF-428C-B4C3-68A7947B9607}"/>
    <cellStyle name="_SeriesDataNA 2 2 4 5" xfId="2499" xr:uid="{BCC6DC98-9A71-4336-8A8E-D0685873CD6C}"/>
    <cellStyle name="_SeriesDataNA 2 2 5" xfId="939" xr:uid="{DC4E853E-1D1B-4E3B-ADF4-6CDA5B7B0C73}"/>
    <cellStyle name="_SeriesDataNA 2 2 5 2" xfId="1430" xr:uid="{9164E8B3-7144-45B6-A9B5-664DF2F58DB8}"/>
    <cellStyle name="_SeriesDataNA 2 2 5 2 2" xfId="2413" xr:uid="{EF95AAAC-8B51-4C91-A3F3-29E175E957BA}"/>
    <cellStyle name="_SeriesDataNA 2 2 5 2 3" xfId="1678" xr:uid="{349D88B1-D6EB-45CC-B9BD-ED908F9B9A0B}"/>
    <cellStyle name="_SeriesDataNA 2 2 5 2 4" xfId="2845" xr:uid="{93EB0208-DB6F-4DFB-98D8-6D0D81D6497F}"/>
    <cellStyle name="_SeriesDataNA 2 2 5 3" xfId="2077" xr:uid="{F0399058-4F3C-4149-9CA9-D8A1F6DC8019}"/>
    <cellStyle name="_SeriesDataNA 2 2 5 4" xfId="1716" xr:uid="{DF7F88A5-ED8C-4F0F-AAA9-30397EF0C16D}"/>
    <cellStyle name="_SeriesDataNA 2 2 5 5" xfId="2599" xr:uid="{174719D3-2820-4AE9-8D35-4177DCBADD66}"/>
    <cellStyle name="_SeriesDataNA 2 3" xfId="966" xr:uid="{CF064889-35BE-4733-AA95-44A66B6F487A}"/>
    <cellStyle name="_SeriesDataNA 2 3 2" xfId="1455" xr:uid="{1C55FA3E-8B46-4050-92C6-E88C06E926D6}"/>
    <cellStyle name="_SeriesDataNA 2 3 2 2" xfId="2438" xr:uid="{5AD06717-9899-44FE-9645-E83693085D40}"/>
    <cellStyle name="_SeriesDataNA 2 3 2 3" xfId="2507" xr:uid="{9D437FC0-67AB-4FDB-BC60-BD55BEC7826E}"/>
    <cellStyle name="_SeriesDataNA 2 3 2 4" xfId="2869" xr:uid="{5C1BAA6C-F083-4927-A4DB-46D0B3A1D242}"/>
    <cellStyle name="_SeriesDataNA 2 3 3" xfId="2104" xr:uid="{48CB4407-971A-4A24-B7E4-B84610907340}"/>
    <cellStyle name="_SeriesDataNA 2 3 4" xfId="2509" xr:uid="{8E93D68C-91E8-479B-8574-156A17DE7723}"/>
    <cellStyle name="_SeriesDataNA 2 3 5" xfId="2688" xr:uid="{B5541149-31C2-4532-873E-A7DFDDF569EB}"/>
    <cellStyle name="_SeriesDataNA 2 4" xfId="957" xr:uid="{5B6C0FE2-90FF-41AF-9E57-044FF13B517C}"/>
    <cellStyle name="_SeriesDataNA 2 4 2" xfId="1447" xr:uid="{9EE374BB-0BB5-4BE0-B48D-806823DED07E}"/>
    <cellStyle name="_SeriesDataNA 2 4 2 2" xfId="2430" xr:uid="{74311871-61DE-4C46-A562-8916CE5B3678}"/>
    <cellStyle name="_SeriesDataNA 2 4 2 3" xfId="1681" xr:uid="{1F7DCBC3-E364-40AA-BF66-3852C0A68D1C}"/>
    <cellStyle name="_SeriesDataNA 2 4 2 4" xfId="2861" xr:uid="{0AE53785-77C9-4B12-8E7D-EEE4F160D987}"/>
    <cellStyle name="_SeriesDataNA 2 4 3" xfId="2095" xr:uid="{1BEF5D84-4F5C-4992-9AA0-1B59DBEEA95F}"/>
    <cellStyle name="_SeriesDataNA 2 4 4" xfId="1808" xr:uid="{4D300FF9-7EB8-4C98-AFAE-144497461950}"/>
    <cellStyle name="_SeriesDataNA 2 4 5" xfId="2532" xr:uid="{66E0C509-2EC4-47E5-9ECA-246A7C12CF0C}"/>
    <cellStyle name="_SeriesDataNA 2 5" xfId="1017" xr:uid="{B6756A80-3469-4BFF-AE0A-9A48FBE712DF}"/>
    <cellStyle name="_SeriesDataNA 2 5 2" xfId="1502" xr:uid="{BABD061B-5082-4CAA-A04C-CC2CDADD749C}"/>
    <cellStyle name="_SeriesDataNA 2 5 2 2" xfId="2485" xr:uid="{FD883AA9-E8F0-4C37-93E4-EC4CCA592FFE}"/>
    <cellStyle name="_SeriesDataNA 2 5 2 3" xfId="1835" xr:uid="{5EBEFFB2-21F4-41D2-B17C-B73A22B96F43}"/>
    <cellStyle name="_SeriesDataNA 2 5 2 4" xfId="2916" xr:uid="{C8E91E4A-C26E-4586-A19F-D6686CC14CA9}"/>
    <cellStyle name="_SeriesDataNA 2 5 3" xfId="2154" xr:uid="{9E92F75B-4A13-4519-ADBA-5A2228603B7E}"/>
    <cellStyle name="_SeriesDataNA 2 5 4" xfId="1803" xr:uid="{731301B7-FCEB-40E9-A915-F7B83B3C868C}"/>
    <cellStyle name="_SeriesDataNA 2 5 5" xfId="1598" xr:uid="{5B63A113-8817-47FA-8B68-6EE01EEF2D6D}"/>
    <cellStyle name="_SeriesDataNA 2 6" xfId="997" xr:uid="{7FA75D88-B8E2-4067-866E-EDFD862AAEB0}"/>
    <cellStyle name="_SeriesDataNA 2 6 2" xfId="1484" xr:uid="{B665A21C-02AE-43FF-B6F8-79B40B5486B0}"/>
    <cellStyle name="_SeriesDataNA 2 6 2 2" xfId="2467" xr:uid="{056D8EE4-794B-4BDB-B05B-B47B032DB14A}"/>
    <cellStyle name="_SeriesDataNA 2 6 2 3" xfId="1624" xr:uid="{9E22C582-E145-4255-9E3B-7C25028C2C68}"/>
    <cellStyle name="_SeriesDataNA 2 6 2 4" xfId="2898" xr:uid="{B84BBDF9-44A5-42BC-88F5-A43914B826EB}"/>
    <cellStyle name="_SeriesDataNA 2 6 3" xfId="2134" xr:uid="{2290AFBC-9306-493D-AB01-1B8F7B74FE4B}"/>
    <cellStyle name="_SeriesDataNA 2 6 4" xfId="1690" xr:uid="{31F73E15-0F58-46C0-A3AE-A4E4FA8FEF91}"/>
    <cellStyle name="_SeriesDataNA 2 6 5" xfId="2540" xr:uid="{4EBCB398-DFC1-4C00-AC68-7C0D3DE8B044}"/>
    <cellStyle name="_SeriesDataNA 2 7" xfId="1757" xr:uid="{CC197E02-E0FE-4BEA-BDE3-520551598AF2}"/>
    <cellStyle name="_SeriesDataNA 2 8" xfId="2219" xr:uid="{100357AA-A577-4383-9991-B4774B55B8AA}"/>
    <cellStyle name="_SeriesDataNA 3" xfId="993" xr:uid="{74667464-296F-41C0-8C13-C11E39014B55}"/>
    <cellStyle name="_SeriesDataNA 3 2" xfId="1480" xr:uid="{B22FE82C-B2F9-4290-8CF6-FBB2445B0738}"/>
    <cellStyle name="_SeriesDataNA 3 2 2" xfId="2463" xr:uid="{CAC3B1C5-03A6-4D4B-A6DD-9E918BE34119}"/>
    <cellStyle name="_SeriesDataNA 3 2 3" xfId="2693" xr:uid="{33E806C3-7690-4951-A569-A4D3C50BA2D8}"/>
    <cellStyle name="_SeriesDataNA 3 2 4" xfId="2894" xr:uid="{3D593C0C-FABE-4853-90E7-20A9CD56E6A4}"/>
    <cellStyle name="_SeriesDataNA 3 3" xfId="2130" xr:uid="{C3C54985-7C90-4657-8F7C-2721206750C7}"/>
    <cellStyle name="_SeriesDataNA 3 4" xfId="1620" xr:uid="{A48E87FF-6FBA-4DD7-B3C5-E9A57AFEFCD0}"/>
    <cellStyle name="_SeriesDataNA 3 5" xfId="1560" xr:uid="{9AA9D7F8-726B-4E83-B365-EC1F8C999389}"/>
    <cellStyle name="_SeriesDataStatistics" xfId="326" xr:uid="{613D104E-8EDB-4A5C-81BF-C4789AEF29AF}"/>
    <cellStyle name="_SeriesDataStatistics 2" xfId="435" xr:uid="{1EDD5150-F0A8-49CD-9410-4DD0841AE46C}"/>
    <cellStyle name="_SeriesDataStatistics 2 2" xfId="587" xr:uid="{6402D7D2-A38D-44EC-BFBA-E67F11A23987}"/>
    <cellStyle name="_SeriesDataStatistics 2 2 2" xfId="795" xr:uid="{5E0E216D-0195-46AC-A83C-338C2A78AC3D}"/>
    <cellStyle name="_SeriesDataStatistics 2 2 2 2" xfId="1292" xr:uid="{4559C5A4-700D-4895-A35D-55628C4C3E76}"/>
    <cellStyle name="_SeriesDataStatistics 2 2 2 2 2" xfId="2333" xr:uid="{D36B9F44-1DED-4A64-B6B5-7489FF6D7C3F}"/>
    <cellStyle name="_SeriesDataStatistics 2 2 2 2 3" xfId="2365" xr:uid="{5B7CEC3C-A613-48B7-B2B4-598F3D1010C0}"/>
    <cellStyle name="_SeriesDataStatistics 2 2 2 2 4" xfId="2807" xr:uid="{24A7E118-55C7-4055-9C1D-8BF7357BBEB4}"/>
    <cellStyle name="_SeriesDataStatistics 2 2 2 3" xfId="1991" xr:uid="{1E8AE402-ED9D-409F-B73D-2180A34EBFAA}"/>
    <cellStyle name="_SeriesDataStatistics 2 2 2 4" xfId="1731" xr:uid="{E2A0B32D-6FCD-42FD-9ACA-37B9CEC2ADFE}"/>
    <cellStyle name="_SeriesDataStatistics 2 2 3" xfId="982" xr:uid="{D4708A66-E267-4D3E-8B7D-B6D61771DAB4}"/>
    <cellStyle name="_SeriesDataStatistics 2 2 3 2" xfId="1470" xr:uid="{BE9EBB3E-3E4E-4695-8CC3-B7D736FE0619}"/>
    <cellStyle name="_SeriesDataStatistics 2 2 3 2 2" xfId="2453" xr:uid="{4B99B22D-172E-4674-9E97-FFDA6638DA0A}"/>
    <cellStyle name="_SeriesDataStatistics 2 2 3 2 3" xfId="1826" xr:uid="{F86DEC88-5C18-4741-A06F-F4F9CC00BF11}"/>
    <cellStyle name="_SeriesDataStatistics 2 2 3 2 4" xfId="2884" xr:uid="{02DCA717-7E32-4604-A516-3CCCB88EBA02}"/>
    <cellStyle name="_SeriesDataStatistics 2 2 3 3" xfId="2120" xr:uid="{21341DB3-1F96-482A-BC6E-86EBB6A66BA2}"/>
    <cellStyle name="_SeriesDataStatistics 2 2 3 4" xfId="2687" xr:uid="{55FA8EC6-F38D-4EA2-B827-81AB634A9E3F}"/>
    <cellStyle name="_SeriesDataStatistics 2 2 3 5" xfId="1863" xr:uid="{83DF9F49-6FF7-49DD-8277-D6C76FE13F37}"/>
    <cellStyle name="_SeriesDataStatistics 2 2 4" xfId="1006" xr:uid="{3ACC054E-BD47-4FCF-8B57-4228E4E60878}"/>
    <cellStyle name="_SeriesDataStatistics 2 2 4 2" xfId="1492" xr:uid="{3FE296C9-0E5C-4AEE-A76F-CE4A0869DA01}"/>
    <cellStyle name="_SeriesDataStatistics 2 2 4 2 2" xfId="2475" xr:uid="{E00CD0A9-3350-4FC7-8DEA-0009E0CB82C2}"/>
    <cellStyle name="_SeriesDataStatistics 2 2 4 2 3" xfId="2624" xr:uid="{F6235747-4EF0-47F2-B06B-0093EF15EA04}"/>
    <cellStyle name="_SeriesDataStatistics 2 2 4 2 4" xfId="2906" xr:uid="{37E1A40F-9934-4AB3-9739-6ADBDA0F2BD5}"/>
    <cellStyle name="_SeriesDataStatistics 2 2 4 3" xfId="2143" xr:uid="{C851205C-5F91-49F6-8508-CCD6CA550A21}"/>
    <cellStyle name="_SeriesDataStatistics 2 2 4 4" xfId="1888" xr:uid="{616B5C77-6B44-4D0B-B665-2A44063A49CC}"/>
    <cellStyle name="_SeriesDataStatistics 2 2 4 5" xfId="2682" xr:uid="{9573DF9D-0D92-45A2-949C-9C176872E3D6}"/>
    <cellStyle name="_SeriesDataStatistics 2 2 5" xfId="659" xr:uid="{3887E1BC-EF16-4D49-9AF9-F48208C5648B}"/>
    <cellStyle name="_SeriesDataStatistics 2 2 5 2" xfId="1192" xr:uid="{B170B902-41D8-428E-BFF5-B48163328261}"/>
    <cellStyle name="_SeriesDataStatistics 2 2 5 2 2" xfId="2241" xr:uid="{B9D8E86D-E1A9-4B27-A547-6A8E248E6766}"/>
    <cellStyle name="_SeriesDataStatistics 2 2 5 2 3" xfId="2675" xr:uid="{73BF3827-35DB-4DA5-9234-4140EA4D7CE8}"/>
    <cellStyle name="_SeriesDataStatistics 2 2 5 2 4" xfId="2722" xr:uid="{1E829668-6E77-4CD8-9E38-47A4D152A500}"/>
    <cellStyle name="_SeriesDataStatistics 2 2 5 3" xfId="1875" xr:uid="{CE64694D-DE41-4230-99A5-6C16792E788F}"/>
    <cellStyle name="_SeriesDataStatistics 2 2 5 4" xfId="2042" xr:uid="{D50C9D5E-E28D-47C1-9A05-126C6E666DE8}"/>
    <cellStyle name="_SeriesDataStatistics 2 2 5 5" xfId="2699" xr:uid="{ADD693B5-46BE-4CC5-A585-E46C80687DC0}"/>
    <cellStyle name="_SeriesDataStatistics 2 3" xfId="931" xr:uid="{4BBD1FD3-6113-4D57-9890-CC9D7C1BE118}"/>
    <cellStyle name="_SeriesDataStatistics 2 3 2" xfId="1423" xr:uid="{B627A15F-B6BB-4C20-A993-139024EFAFFC}"/>
    <cellStyle name="_SeriesDataStatistics 2 3 2 2" xfId="2406" xr:uid="{3F699E55-2989-4E18-A94F-E39D52E41400}"/>
    <cellStyle name="_SeriesDataStatistics 2 3 2 3" xfId="2696" xr:uid="{1ABC2157-9B21-445D-8A94-D9858F3F0D22}"/>
    <cellStyle name="_SeriesDataStatistics 2 3 2 4" xfId="2838" xr:uid="{A8C8A51D-D935-4974-A59B-8FF8CDBE3EB4}"/>
    <cellStyle name="_SeriesDataStatistics 2 3 3" xfId="2070" xr:uid="{B35CD3F5-6857-4322-B5FD-CDDC7201E974}"/>
    <cellStyle name="_SeriesDataStatistics 2 3 4" xfId="1847" xr:uid="{90FA2CC5-BDC2-4391-8009-97DA9931A1F3}"/>
    <cellStyle name="_SeriesDataStatistics 2 3 5" xfId="2099" xr:uid="{C8CEEC16-B1BE-4184-AD88-D86CF3FA9519}"/>
    <cellStyle name="_SeriesDataStatistics 2 4" xfId="930" xr:uid="{3FC9B052-721D-48B2-BCAD-0975C1312B1F}"/>
    <cellStyle name="_SeriesDataStatistics 2 4 2" xfId="1422" xr:uid="{08B74E86-B8A7-4EE6-99FF-51B1CE822C90}"/>
    <cellStyle name="_SeriesDataStatistics 2 4 2 2" xfId="2405" xr:uid="{E291593B-46E3-499E-8152-D5EF1DE71BF2}"/>
    <cellStyle name="_SeriesDataStatistics 2 4 2 3" xfId="1570" xr:uid="{4091AB68-493D-44D9-AB53-498CF9AD881D}"/>
    <cellStyle name="_SeriesDataStatistics 2 4 2 4" xfId="2837" xr:uid="{5DC0CB79-860F-4A80-BB0F-C42C7F66478D}"/>
    <cellStyle name="_SeriesDataStatistics 2 4 3" xfId="2069" xr:uid="{49AF35AB-607B-458D-85F7-C15872D7B477}"/>
    <cellStyle name="_SeriesDataStatistics 2 4 4" xfId="1836" xr:uid="{3ACFB96D-92E7-4A8D-BEE3-A04057DA0CD1}"/>
    <cellStyle name="_SeriesDataStatistics 2 4 5" xfId="2701" xr:uid="{668A6825-1A01-4324-BE17-2FA90EF6D1A6}"/>
    <cellStyle name="_SeriesDataStatistics 2 5" xfId="756" xr:uid="{675ECD7A-A285-4BD5-B777-30571035CFAF}"/>
    <cellStyle name="_SeriesDataStatistics 2 5 2" xfId="1259" xr:uid="{426EE291-AC99-468E-AFEF-D3833D182C80}"/>
    <cellStyle name="_SeriesDataStatistics 2 5 2 2" xfId="2301" xr:uid="{3707B7AD-1BDB-4A0B-9D75-07B525FA4296}"/>
    <cellStyle name="_SeriesDataStatistics 2 5 2 3" xfId="2646" xr:uid="{3B0D88F8-577F-4739-8D9B-5FC7DAD1061F}"/>
    <cellStyle name="_SeriesDataStatistics 2 5 2 4" xfId="2775" xr:uid="{6D9433BD-CB51-41E2-AE5B-5A43473F6107}"/>
    <cellStyle name="_SeriesDataStatistics 2 5 3" xfId="1955" xr:uid="{ADB18509-62A8-43E2-8946-7E5F63CA7772}"/>
    <cellStyle name="_SeriesDataStatistics 2 5 4" xfId="1829" xr:uid="{7125999A-3755-49F3-8E44-0EAF143960C8}"/>
    <cellStyle name="_SeriesDataStatistics 2 5 5" xfId="2674" xr:uid="{70361B7F-B159-450A-B967-C31AF6CABC86}"/>
    <cellStyle name="_SeriesDataStatistics 2 6" xfId="1025" xr:uid="{43FE200C-022F-4338-B69A-5760C157630E}"/>
    <cellStyle name="_SeriesDataStatistics 2 6 2" xfId="1510" xr:uid="{8C0D03A8-27AB-4F36-B9BE-7CB8B72BD24B}"/>
    <cellStyle name="_SeriesDataStatistics 2 6 2 2" xfId="2493" xr:uid="{3A625954-247A-44E2-AD32-E613658D6F38}"/>
    <cellStyle name="_SeriesDataStatistics 2 6 2 3" xfId="2578" xr:uid="{F4E2D159-B77E-4423-AEE9-BB82958C7790}"/>
    <cellStyle name="_SeriesDataStatistics 2 6 2 4" xfId="2924" xr:uid="{5D8DC8E9-96F4-4153-B301-9D319A662BB6}"/>
    <cellStyle name="_SeriesDataStatistics 2 6 3" xfId="2162" xr:uid="{50BD74C9-465D-43B0-89B2-89622E5F030D}"/>
    <cellStyle name="_SeriesDataStatistics 2 6 4" xfId="1824" xr:uid="{2E6A958F-D200-420F-BF22-5F573B4C615A}"/>
    <cellStyle name="_SeriesDataStatistics 2 6 5" xfId="1687" xr:uid="{11F25455-3AFE-4DDD-8960-539DC1247953}"/>
    <cellStyle name="_SeriesDataStatistics 2 7" xfId="1758" xr:uid="{6FACDB80-BF64-4A12-9F1F-83404F12AACD}"/>
    <cellStyle name="_SeriesDataStatistics 2 8" xfId="2381" xr:uid="{62E785C2-2255-4646-86F0-4E8D7AB3E94C}"/>
    <cellStyle name="_SeriesDataStatistics 3" xfId="692" xr:uid="{327C8F56-8B35-4A62-BA01-E14D119D95EF}"/>
    <cellStyle name="_SeriesDataStatistics 3 2" xfId="1212" xr:uid="{86871DCC-10DE-430D-95E0-592886165924}"/>
    <cellStyle name="_SeriesDataStatistics 3 2 2" xfId="2261" xr:uid="{1EBB8E78-2AC2-4028-ACA7-6B455E924CE3}"/>
    <cellStyle name="_SeriesDataStatistics 3 2 3" xfId="2576" xr:uid="{478AC119-A533-45F9-A4AF-44191B643283}"/>
    <cellStyle name="_SeriesDataStatistics 3 2 4" xfId="2742" xr:uid="{FC78D5F6-5A48-44C3-9560-D1601C29984B}"/>
    <cellStyle name="_SeriesDataStatistics 3 3" xfId="1903" xr:uid="{CEA95D3A-ED71-463C-8003-1B4A6AC85FFA}"/>
    <cellStyle name="_SeriesDataStatistics 3 4" xfId="1972" xr:uid="{D456B85A-F97D-4A1D-8620-AAB0B6BE37B3}"/>
    <cellStyle name="_SeriesDataStatistics 3 5" xfId="1843" xr:uid="{6CD16F3A-4112-4C25-98BF-2F891CA82B23}"/>
    <cellStyle name="_SeriesDataStatisticsForecast" xfId="327" xr:uid="{753C07C3-E551-4AD2-8B9A-83FC8C9D321F}"/>
    <cellStyle name="_SeriesDataStatisticsForecast 2" xfId="436" xr:uid="{C7E1DB68-6FD9-4815-9EBF-CEE34486ADF7}"/>
    <cellStyle name="_SeriesDataStatisticsForecast 2 2" xfId="588" xr:uid="{A02A98D0-AFA4-4801-A381-1B37FCF673FA}"/>
    <cellStyle name="_SeriesDataStatisticsForecast 2 2 2" xfId="945" xr:uid="{59885E2B-A3D1-4FF9-AE8C-AC639671086E}"/>
    <cellStyle name="_SeriesDataStatisticsForecast 2 2 2 2" xfId="1435" xr:uid="{753D04CA-DC03-4407-B509-5579BCB45AD8}"/>
    <cellStyle name="_SeriesDataStatisticsForecast 2 2 2 2 2" xfId="2418" xr:uid="{70AF3D84-9A5D-4BC9-BF7B-1350FBB5834C}"/>
    <cellStyle name="_SeriesDataStatisticsForecast 2 2 2 2 3" xfId="2391" xr:uid="{C4468CC5-1969-46F6-9BF6-5A59FD4B4273}"/>
    <cellStyle name="_SeriesDataStatisticsForecast 2 2 2 2 4" xfId="2850" xr:uid="{EA363E57-56F3-43C5-983A-48F3A97B195F}"/>
    <cellStyle name="_SeriesDataStatisticsForecast 2 2 2 3" xfId="2083" xr:uid="{2E1A3946-6E07-4D88-A164-DB604A3F5A7D}"/>
    <cellStyle name="_SeriesDataStatisticsForecast 2 2 2 4" xfId="1689" xr:uid="{92FB6D07-C34A-493A-B40E-F2F48447DDEE}"/>
    <cellStyle name="_SeriesDataStatisticsForecast 2 2 3" xfId="983" xr:uid="{E0D2B705-050D-4BA0-88E4-AE23B9E7F8A6}"/>
    <cellStyle name="_SeriesDataStatisticsForecast 2 2 3 2" xfId="1471" xr:uid="{47E18D0A-67D4-4EBC-B07E-F7B66CB1C79B}"/>
    <cellStyle name="_SeriesDataStatisticsForecast 2 2 3 2 2" xfId="2454" xr:uid="{DD688292-6E51-45C2-A64E-26DBB32D4BFC}"/>
    <cellStyle name="_SeriesDataStatisticsForecast 2 2 3 2 3" xfId="2053" xr:uid="{31861DD0-6FB1-45E7-8BFC-988C76E8147F}"/>
    <cellStyle name="_SeriesDataStatisticsForecast 2 2 3 2 4" xfId="2885" xr:uid="{F753E49F-4278-4163-BC33-D85CA4E3D1FF}"/>
    <cellStyle name="_SeriesDataStatisticsForecast 2 2 3 3" xfId="2121" xr:uid="{E5AC450F-B29F-48FD-BD06-2A3EBD40F0D1}"/>
    <cellStyle name="_SeriesDataStatisticsForecast 2 2 3 4" xfId="2618" xr:uid="{AC22A439-DEE1-45A7-BF3B-427F44D8875D}"/>
    <cellStyle name="_SeriesDataStatisticsForecast 2 2 3 5" xfId="2520" xr:uid="{6760B9C5-4639-40B0-A867-211D2F3A792B}"/>
    <cellStyle name="_SeriesDataStatisticsForecast 2 2 4" xfId="1007" xr:uid="{135B2448-7A4E-4050-90AE-4907297A7DF6}"/>
    <cellStyle name="_SeriesDataStatisticsForecast 2 2 4 2" xfId="1493" xr:uid="{2DED9032-B541-4593-ACDE-2CAE801AD81F}"/>
    <cellStyle name="_SeriesDataStatisticsForecast 2 2 4 2 2" xfId="2476" xr:uid="{68A22B20-8DB5-4BDE-9311-9A00C2A22C39}"/>
    <cellStyle name="_SeriesDataStatisticsForecast 2 2 4 2 3" xfId="2178" xr:uid="{31D4F1F0-E061-4A77-A8B6-10D01EC284FF}"/>
    <cellStyle name="_SeriesDataStatisticsForecast 2 2 4 2 4" xfId="2907" xr:uid="{F6846A4E-044D-41FF-B115-9B294BC2616C}"/>
    <cellStyle name="_SeriesDataStatisticsForecast 2 2 4 3" xfId="2144" xr:uid="{32E2FFA4-E22A-4F56-A0C4-C19703C8FA61}"/>
    <cellStyle name="_SeriesDataStatisticsForecast 2 2 4 4" xfId="1667" xr:uid="{D88F3E67-1B08-40CA-AE30-37F352BBD599}"/>
    <cellStyle name="_SeriesDataStatisticsForecast 2 2 4 5" xfId="2390" xr:uid="{1BA92988-53BF-4BE1-A38C-A96120C89F6F}"/>
    <cellStyle name="_SeriesDataStatisticsForecast 2 2 5" xfId="673" xr:uid="{FF0BAD82-D395-4D29-BF01-FAFCD2C05807}"/>
    <cellStyle name="_SeriesDataStatisticsForecast 2 2 5 2" xfId="1202" xr:uid="{5FA0B8EA-E4A2-404A-8167-10048506815A}"/>
    <cellStyle name="_SeriesDataStatisticsForecast 2 2 5 2 2" xfId="2251" xr:uid="{F967C829-99D6-4697-8F00-0B0B2349CE34}"/>
    <cellStyle name="_SeriesDataStatisticsForecast 2 2 5 2 3" xfId="2341" xr:uid="{7EDAB3AE-9C16-4BEE-8431-A973DACE52DD}"/>
    <cellStyle name="_SeriesDataStatisticsForecast 2 2 5 2 4" xfId="2732" xr:uid="{54AE6A94-AF9B-41B5-9B1C-381BC5BDF6D4}"/>
    <cellStyle name="_SeriesDataStatisticsForecast 2 2 5 3" xfId="1889" xr:uid="{7CE777F7-40BD-421E-8988-345620D0E78C}"/>
    <cellStyle name="_SeriesDataStatisticsForecast 2 2 5 4" xfId="2541" xr:uid="{98DC20B6-32AF-4A6E-AB3E-B6D65A429B4D}"/>
    <cellStyle name="_SeriesDataStatisticsForecast 2 2 5 5" xfId="1575" xr:uid="{0AF221BF-D5DE-4003-A037-D194A4025E04}"/>
    <cellStyle name="_SeriesDataStatisticsForecast 2 3" xfId="963" xr:uid="{EBA1D53D-E203-4CFE-9465-CCD84665BFE3}"/>
    <cellStyle name="_SeriesDataStatisticsForecast 2 3 2" xfId="1452" xr:uid="{8305DADE-A297-444B-9BF1-7919AD18EE10}"/>
    <cellStyle name="_SeriesDataStatisticsForecast 2 3 2 2" xfId="2435" xr:uid="{1C977041-578C-449C-8906-9085AADB0781}"/>
    <cellStyle name="_SeriesDataStatisticsForecast 2 3 2 3" xfId="1629" xr:uid="{7C33AA48-EED5-4958-9916-1479835E5674}"/>
    <cellStyle name="_SeriesDataStatisticsForecast 2 3 2 4" xfId="2866" xr:uid="{7873743D-EBB7-42E6-9C23-59C769CA69D7}"/>
    <cellStyle name="_SeriesDataStatisticsForecast 2 3 3" xfId="2101" xr:uid="{C401A8DC-0EA6-449A-973B-B60518EFD9DC}"/>
    <cellStyle name="_SeriesDataStatisticsForecast 2 3 4" xfId="1666" xr:uid="{13FB4F39-F61C-4B9A-95F6-AEED35AC9B11}"/>
    <cellStyle name="_SeriesDataStatisticsForecast 2 3 5" xfId="1762" xr:uid="{56A7299F-8CC7-4D42-80FB-D46CF33548DB}"/>
    <cellStyle name="_SeriesDataStatisticsForecast 2 4" xfId="870" xr:uid="{BB817D39-D7C7-4F28-B6DE-440382ABFD6E}"/>
    <cellStyle name="_SeriesDataStatisticsForecast 2 4 2" xfId="1365" xr:uid="{60A22E99-AE9C-4DD6-8D45-29DD649DE7BC}"/>
    <cellStyle name="_SeriesDataStatisticsForecast 2 4 2 2" xfId="2370" xr:uid="{585D608F-91D0-4612-9E4A-94D78506B834}"/>
    <cellStyle name="_SeriesDataStatisticsForecast 2 4 2 3" xfId="2630" xr:uid="{EB493439-F602-469F-BADE-55FE06BBAD99}"/>
    <cellStyle name="_SeriesDataStatisticsForecast 2 4 2 4" xfId="2822" xr:uid="{A21D6655-6E90-432F-9353-E4E5802B66C6}"/>
    <cellStyle name="_SeriesDataStatisticsForecast 2 4 3" xfId="2033" xr:uid="{93FA5C52-BFF5-459B-86AD-848CE75D3C06}"/>
    <cellStyle name="_SeriesDataStatisticsForecast 2 4 4" xfId="1851" xr:uid="{DB1C4C52-2DC2-4011-BD9E-0A19EBCABEAF}"/>
    <cellStyle name="_SeriesDataStatisticsForecast 2 4 5" xfId="2376" xr:uid="{BCDB3049-F931-4F7A-A0CD-DECCFD991BD8}"/>
    <cellStyle name="_SeriesDataStatisticsForecast 2 5" xfId="691" xr:uid="{7880DB99-D1F4-4893-927C-FAB75563F553}"/>
    <cellStyle name="_SeriesDataStatisticsForecast 2 5 2" xfId="1211" xr:uid="{C2616DE3-E2AF-44A9-A5B9-789A7CDE4942}"/>
    <cellStyle name="_SeriesDataStatisticsForecast 2 5 2 2" xfId="2260" xr:uid="{AFCA3992-9763-4D4C-B417-D51CEA8E4980}"/>
    <cellStyle name="_SeriesDataStatisticsForecast 2 5 2 3" xfId="2508" xr:uid="{BD3358CB-6153-41DE-9154-2366E7603589}"/>
    <cellStyle name="_SeriesDataStatisticsForecast 2 5 2 4" xfId="2741" xr:uid="{04DF2EBE-2F1C-4E35-8D0C-4B03716872E5}"/>
    <cellStyle name="_SeriesDataStatisticsForecast 2 5 3" xfId="1902" xr:uid="{2D09CA0E-B89E-42E8-AA8E-8861E671B5A3}"/>
    <cellStyle name="_SeriesDataStatisticsForecast 2 5 4" xfId="2678" xr:uid="{EC31C0BB-E3EB-4802-B797-C782EED0D56E}"/>
    <cellStyle name="_SeriesDataStatisticsForecast 2 5 5" xfId="2379" xr:uid="{4DB6D169-D456-4D1C-8BF3-208452322D59}"/>
    <cellStyle name="_SeriesDataStatisticsForecast 2 6" xfId="992" xr:uid="{A9A1B353-C9A4-4498-A161-DAB5949D0F60}"/>
    <cellStyle name="_SeriesDataStatisticsForecast 2 6 2" xfId="1479" xr:uid="{66B47062-1AE1-441E-A8BC-79B5B057E288}"/>
    <cellStyle name="_SeriesDataStatisticsForecast 2 6 2 2" xfId="2462" xr:uid="{85AD312C-B8EB-4F5C-9D1B-E121D79C680E}"/>
    <cellStyle name="_SeriesDataStatisticsForecast 2 6 2 3" xfId="1634" xr:uid="{A63D886E-A248-4417-9F38-90DEFEB3BCF8}"/>
    <cellStyle name="_SeriesDataStatisticsForecast 2 6 2 4" xfId="2893" xr:uid="{706637E7-0747-442E-BD19-CBE0BD4E5444}"/>
    <cellStyle name="_SeriesDataStatisticsForecast 2 6 3" xfId="2129" xr:uid="{B6667BF2-90DC-4722-A0E5-F1A4720883AB}"/>
    <cellStyle name="_SeriesDataStatisticsForecast 2 6 4" xfId="1548" xr:uid="{5AD7C71F-2913-4F20-BEB4-B95B7D130739}"/>
    <cellStyle name="_SeriesDataStatisticsForecast 2 6 5" xfId="1636" xr:uid="{49886915-6822-4D09-9A71-B5AA04922C6C}"/>
    <cellStyle name="_SeriesDataStatisticsForecast 2 7" xfId="1759" xr:uid="{EA54927D-44D8-4021-993A-3DE4AD9CB971}"/>
    <cellStyle name="_SeriesDataStatisticsForecast 2 8" xfId="1905" xr:uid="{31F81F29-BBFF-4BB2-9969-594C4D7834E2}"/>
    <cellStyle name="_SeriesDataStatisticsForecast 3" xfId="703" xr:uid="{DD719FF9-C235-428F-A808-FF30D45173B0}"/>
    <cellStyle name="_SeriesDataStatisticsForecast 3 2" xfId="1217" xr:uid="{DB73590F-93B1-4FA5-884E-E28C9FE67684}"/>
    <cellStyle name="_SeriesDataStatisticsForecast 3 2 2" xfId="2266" xr:uid="{DE275ABD-C051-4561-B765-8D14E24F41D5}"/>
    <cellStyle name="_SeriesDataStatisticsForecast 3 2 3" xfId="2291" xr:uid="{676C15F3-598D-4747-958C-3D5FB768632A}"/>
    <cellStyle name="_SeriesDataStatisticsForecast 3 2 4" xfId="2747" xr:uid="{C4AA37E4-0BCB-4719-A3B2-33668FCA6A73}"/>
    <cellStyle name="_SeriesDataStatisticsForecast 3 3" xfId="1911" xr:uid="{02539E24-EB64-4D27-87F5-26A2B78980F1}"/>
    <cellStyle name="_SeriesDataStatisticsForecast 3 4" xfId="1896" xr:uid="{9F826400-619D-4B44-902D-B911143E520B}"/>
    <cellStyle name="_SeriesDataStatisticsForecast 3 5" xfId="1563" xr:uid="{FEFBFA1A-8955-45A2-B316-21EBAF7C6725}"/>
    <cellStyle name="20% - Accent1 2" xfId="329" xr:uid="{D44CBBBC-689C-4EF2-AE63-2A18091BCD03}"/>
    <cellStyle name="20% - Accent1 2 2" xfId="496" xr:uid="{BF4F1FBC-536C-4B60-A17B-EF5EAE53EE23}"/>
    <cellStyle name="20% - Accent1 2 2 2" xfId="597" xr:uid="{896CCB61-6EAE-40E5-B93A-98CB69CA781A}"/>
    <cellStyle name="20% - Accent1 2 2 2 2" xfId="878" xr:uid="{7CC8DE91-AD29-4377-8FBE-94C16038BA8E}"/>
    <cellStyle name="20% - Accent1 2 2 2 2 2" xfId="1372" xr:uid="{80295B9D-C179-4C58-A73A-5CE6336FC0D6}"/>
    <cellStyle name="20% - Accent1 2 2 2 3" xfId="1135" xr:uid="{128F94A9-1F43-45DD-AF5F-FDF5C28749BD}"/>
    <cellStyle name="20% - Accent1 2 2 3" xfId="806" xr:uid="{E282F631-782C-43C5-AF1C-411BEF6BD37E}"/>
    <cellStyle name="20% - Accent1 2 2 3 2" xfId="1301" xr:uid="{65E22AAA-779E-4143-9EB1-8365047A337D}"/>
    <cellStyle name="20% - Accent1 2 2 4" xfId="1068" xr:uid="{193C4134-C9E2-4218-83DA-FE526B33F554}"/>
    <cellStyle name="20% - Accent1 2 3" xfId="557" xr:uid="{995B0674-4F4B-4301-938F-FD002823EB8B}"/>
    <cellStyle name="20% - Accent1 2 3 2" xfId="855" xr:uid="{C87C727D-99BD-417E-92D4-D1D7BFF55E3C}"/>
    <cellStyle name="20% - Accent1 2 3 2 2" xfId="1350" xr:uid="{5377B89C-5EC6-4D5B-BDD4-C0A25C79D0D7}"/>
    <cellStyle name="20% - Accent1 2 3 3" xfId="1118" xr:uid="{C4C2DB48-C66B-418F-B333-8D9A3AE20025}"/>
    <cellStyle name="20% - Accent1 2 4" xfId="736" xr:uid="{DBB06781-0209-422B-B67E-380E4B032CF4}"/>
    <cellStyle name="20% - Accent1 2 4 2" xfId="1240" xr:uid="{1E865D09-29C3-44B6-9A8D-65A95C008AB4}"/>
    <cellStyle name="20% - Accent1 2 5" xfId="1051" xr:uid="{937A24DD-AFE3-43BC-A0BD-0B792801C94D}"/>
    <cellStyle name="20% - Accent1 3" xfId="371" xr:uid="{80E84C18-E1BC-4396-B721-F13AD1463DC5}"/>
    <cellStyle name="20% - Accent1 4" xfId="438" xr:uid="{42D7073A-D85A-4727-B36F-59A393E7A40B}"/>
    <cellStyle name="20% - Accent1 5" xfId="510" xr:uid="{B7980CBF-77A6-4836-A201-3DFA009AFAF5}"/>
    <cellStyle name="20% - Accent1 5 2" xfId="611" xr:uid="{AA4E949A-710A-4918-969F-462B0BC6DA8D}"/>
    <cellStyle name="20% - Accent1 5 2 2" xfId="892" xr:uid="{EF0DE75B-DE9F-46F4-8B14-C2AE61176873}"/>
    <cellStyle name="20% - Accent1 5 2 2 2" xfId="1386" xr:uid="{6B06B364-86AF-44FB-8552-12A61E8CA14F}"/>
    <cellStyle name="20% - Accent1 5 2 3" xfId="1149" xr:uid="{0DB2C28F-C42C-424C-A50F-BF306E998FE8}"/>
    <cellStyle name="20% - Accent1 5 3" xfId="820" xr:uid="{76D8D24D-3712-4074-B22A-EAACBFB7E691}"/>
    <cellStyle name="20% - Accent1 5 3 2" xfId="1315" xr:uid="{1CABE671-C19A-4DD4-BE2E-309CD8C9A8CC}"/>
    <cellStyle name="20% - Accent1 5 4" xfId="1082" xr:uid="{056D0D8B-882A-46CD-8B43-6FE8C9DB94B4}"/>
    <cellStyle name="20% - Accent1 6" xfId="523" xr:uid="{6EEB4B46-4E16-4A1D-9095-36A2F4F76B61}"/>
    <cellStyle name="20% - Accent1 6 2" xfId="624" xr:uid="{C93A22F6-A155-443A-A1C4-6024EFCC9EB4}"/>
    <cellStyle name="20% - Accent1 6 2 2" xfId="905" xr:uid="{55FA0C3B-4112-4AD0-89FC-DF1359A5C300}"/>
    <cellStyle name="20% - Accent1 6 2 2 2" xfId="1399" xr:uid="{C13E2FB7-EB0E-4C05-80D4-F5EAD46386F1}"/>
    <cellStyle name="20% - Accent1 6 2 3" xfId="1162" xr:uid="{4F35E912-C8E2-41FE-8806-65CB5D8A7207}"/>
    <cellStyle name="20% - Accent1 6 3" xfId="833" xr:uid="{D62965D4-43EC-4964-ABAF-EF2B5E11663E}"/>
    <cellStyle name="20% - Accent1 6 3 2" xfId="1328" xr:uid="{6C0E928B-5758-4AE9-BFD0-4AF5AD175F5C}"/>
    <cellStyle name="20% - Accent1 6 4" xfId="1095" xr:uid="{F0C3138D-2A98-46E4-8B9E-D1D32DFE1BDD}"/>
    <cellStyle name="20% - Accent1 7" xfId="1519" xr:uid="{E8D34641-42A4-47CD-9512-49E36339169C}"/>
    <cellStyle name="20% - Accent1 8" xfId="1532" xr:uid="{3AF08CB3-9112-4839-BB06-715683CFEF18}"/>
    <cellStyle name="20% - Accent1 9" xfId="34" xr:uid="{022A39DF-41DE-4927-A84D-748AA14F3DDE}"/>
    <cellStyle name="20% - Accent2 2" xfId="330" xr:uid="{9747E5E6-E107-4BAC-843F-F2C21E4504CF}"/>
    <cellStyle name="20% - Accent2 2 2" xfId="497" xr:uid="{DD4FA90F-F605-43BA-B6D9-D87B46DC7D59}"/>
    <cellStyle name="20% - Accent2 2 2 2" xfId="598" xr:uid="{9C4889A6-0D38-417B-B119-61305950A86A}"/>
    <cellStyle name="20% - Accent2 2 2 2 2" xfId="879" xr:uid="{40AC8052-BDBF-40FA-9C18-734FC7C12D1D}"/>
    <cellStyle name="20% - Accent2 2 2 2 2 2" xfId="1373" xr:uid="{1A5A4A49-A007-491E-BD89-A3F5CC856ED0}"/>
    <cellStyle name="20% - Accent2 2 2 2 3" xfId="1136" xr:uid="{360F318B-4CB5-4CEF-8DFE-1A9184163F44}"/>
    <cellStyle name="20% - Accent2 2 2 3" xfId="807" xr:uid="{A776537F-4EAF-4815-9AAE-C8FB74308411}"/>
    <cellStyle name="20% - Accent2 2 2 3 2" xfId="1302" xr:uid="{0B3A094F-C640-443D-9655-942F971B60E3}"/>
    <cellStyle name="20% - Accent2 2 2 4" xfId="1069" xr:uid="{ACFE20CB-733E-43B2-8139-89E5ED80AB74}"/>
    <cellStyle name="20% - Accent2 2 3" xfId="558" xr:uid="{FF2BB0E1-FF51-4723-81A8-D2C77A04A1D9}"/>
    <cellStyle name="20% - Accent2 2 3 2" xfId="856" xr:uid="{DBA0AA5A-C369-456D-9CCF-97E9D85E1C3B}"/>
    <cellStyle name="20% - Accent2 2 3 2 2" xfId="1351" xr:uid="{F9D0F48E-5888-4B97-AFAC-8B1963DB6662}"/>
    <cellStyle name="20% - Accent2 2 3 3" xfId="1119" xr:uid="{B601B7DC-921D-45EF-AD9C-50B16DC1F567}"/>
    <cellStyle name="20% - Accent2 2 4" xfId="737" xr:uid="{DE22D3C8-7495-4105-A444-A46B943740B9}"/>
    <cellStyle name="20% - Accent2 2 4 2" xfId="1241" xr:uid="{111E44DA-19C5-468B-8F5E-4C0608239F6B}"/>
    <cellStyle name="20% - Accent2 2 5" xfId="1052" xr:uid="{71E08AD8-D447-4D4C-A73D-FB9803256CF8}"/>
    <cellStyle name="20% - Accent2 3" xfId="372" xr:uid="{5E5D9AFA-6257-4201-BCE9-0AFC4C857B6C}"/>
    <cellStyle name="20% - Accent2 4" xfId="439" xr:uid="{BE3CDA40-83D8-48D9-8C12-C4BDDC885DD7}"/>
    <cellStyle name="20% - Accent2 5" xfId="511" xr:uid="{92DDEE40-2810-441B-8684-A2058D803F20}"/>
    <cellStyle name="20% - Accent2 5 2" xfId="612" xr:uid="{773A7D0F-42A0-426A-A04B-0FE56C320CAD}"/>
    <cellStyle name="20% - Accent2 5 2 2" xfId="893" xr:uid="{89B33DFA-7749-4B8B-94F4-364EF1559E62}"/>
    <cellStyle name="20% - Accent2 5 2 2 2" xfId="1387" xr:uid="{D9EE0E31-FE96-4CCD-864B-F152D747E638}"/>
    <cellStyle name="20% - Accent2 5 2 3" xfId="1150" xr:uid="{5A898F5D-1076-4266-B115-5BC75EB08421}"/>
    <cellStyle name="20% - Accent2 5 3" xfId="821" xr:uid="{4339E9F5-F2D4-42B0-9D70-51466D0D1CB3}"/>
    <cellStyle name="20% - Accent2 5 3 2" xfId="1316" xr:uid="{4A513831-43CB-4E42-A58F-BAC10C2BE89D}"/>
    <cellStyle name="20% - Accent2 5 4" xfId="1083" xr:uid="{3C4F1238-FC8B-48FE-9C29-FB7151FA4FDB}"/>
    <cellStyle name="20% - Accent2 6" xfId="524" xr:uid="{08A6937C-2DB7-4417-8DD8-900C0DB7CEB1}"/>
    <cellStyle name="20% - Accent2 6 2" xfId="625" xr:uid="{9FE7F156-1ACB-46BF-B83D-B5D592974B3C}"/>
    <cellStyle name="20% - Accent2 6 2 2" xfId="906" xr:uid="{92130B30-7908-4652-9FA8-AE3F896BFEEF}"/>
    <cellStyle name="20% - Accent2 6 2 2 2" xfId="1400" xr:uid="{9E261FE3-8A8F-464F-988A-2B8F9E3EE0BC}"/>
    <cellStyle name="20% - Accent2 6 2 3" xfId="1163" xr:uid="{F71205AA-4C3B-403F-B565-79ABB3EDBAD0}"/>
    <cellStyle name="20% - Accent2 6 3" xfId="834" xr:uid="{ED58A8D5-D189-4EE7-8227-2F8B48AEFB3C}"/>
    <cellStyle name="20% - Accent2 6 3 2" xfId="1329" xr:uid="{1EED16C7-B5BB-4ED4-967B-F80C5E39FFCA}"/>
    <cellStyle name="20% - Accent2 6 4" xfId="1096" xr:uid="{B476D0AC-B3C5-490C-8B48-B1E8C46E7F9E}"/>
    <cellStyle name="20% - Accent2 7" xfId="1520" xr:uid="{E7C1A10D-7948-4440-A353-91558A405566}"/>
    <cellStyle name="20% - Accent2 8" xfId="1533" xr:uid="{E5499BE1-97AB-4F3A-A453-4B3ABA966AD3}"/>
    <cellStyle name="20% - Accent2 9" xfId="35" xr:uid="{9F76D5DE-4751-4ECB-B6BE-B83A04FD1C48}"/>
    <cellStyle name="20% - Accent3 2" xfId="331" xr:uid="{2884356E-99C7-4345-87B6-843AA555A692}"/>
    <cellStyle name="20% - Accent3 2 2" xfId="498" xr:uid="{9D3FE32D-4D9E-4839-87E3-B0E45A93B823}"/>
    <cellStyle name="20% - Accent3 2 2 2" xfId="599" xr:uid="{8AE254F4-8B85-4617-AB8F-36A185DFC52D}"/>
    <cellStyle name="20% - Accent3 2 2 2 2" xfId="880" xr:uid="{F6AB2613-9458-49F7-B9DF-EB7380A2A2C8}"/>
    <cellStyle name="20% - Accent3 2 2 2 2 2" xfId="1374" xr:uid="{CE71FDA9-8D69-4D5C-AAF4-8E50E5433DED}"/>
    <cellStyle name="20% - Accent3 2 2 2 3" xfId="1137" xr:uid="{49178E62-3B5F-4EFB-9DD3-EE1392E51D1B}"/>
    <cellStyle name="20% - Accent3 2 2 3" xfId="808" xr:uid="{623C6BA0-B42A-4158-9723-1F83500FAC9E}"/>
    <cellStyle name="20% - Accent3 2 2 3 2" xfId="1303" xr:uid="{B17D2E2B-FD9F-4E81-BA76-43EC15A273ED}"/>
    <cellStyle name="20% - Accent3 2 2 4" xfId="1070" xr:uid="{228ECF4D-C464-4E17-B48E-9E2EECA1375B}"/>
    <cellStyle name="20% - Accent3 2 3" xfId="559" xr:uid="{AEE8774A-CB63-4590-A0AC-14A315E634FA}"/>
    <cellStyle name="20% - Accent3 2 3 2" xfId="857" xr:uid="{F9C9997B-4A02-4DEA-A2B3-36A79579E49C}"/>
    <cellStyle name="20% - Accent3 2 3 2 2" xfId="1352" xr:uid="{6859532E-8E88-4E19-AFBD-15C9BFFD86C5}"/>
    <cellStyle name="20% - Accent3 2 3 3" xfId="1120" xr:uid="{E25008DB-A82B-4E7E-950D-45ED265307CB}"/>
    <cellStyle name="20% - Accent3 2 4" xfId="738" xr:uid="{E5C72624-572A-432C-9ED3-F4244A3E5796}"/>
    <cellStyle name="20% - Accent3 2 4 2" xfId="1242" xr:uid="{D09A5231-2645-44D6-9D02-3F03574CA206}"/>
    <cellStyle name="20% - Accent3 2 5" xfId="1053" xr:uid="{276EBC13-7274-461A-9568-46D0CEC0B5B9}"/>
    <cellStyle name="20% - Accent3 3" xfId="373" xr:uid="{FA341A83-DEC6-457E-A958-6394E4F22FEE}"/>
    <cellStyle name="20% - Accent3 4" xfId="440" xr:uid="{0100C35B-7621-4D5B-9876-272F4DC71161}"/>
    <cellStyle name="20% - Accent3 5" xfId="512" xr:uid="{BE8EE267-314E-4DB8-95D1-E152A65AC293}"/>
    <cellStyle name="20% - Accent3 5 2" xfId="613" xr:uid="{914B92E1-AB07-4573-A330-CB36EAB3046A}"/>
    <cellStyle name="20% - Accent3 5 2 2" xfId="894" xr:uid="{5D3593F1-62E6-4739-A458-F256E6F9B4A5}"/>
    <cellStyle name="20% - Accent3 5 2 2 2" xfId="1388" xr:uid="{4C904163-4719-4ECD-BC83-07ABF1303992}"/>
    <cellStyle name="20% - Accent3 5 2 3" xfId="1151" xr:uid="{179250C8-92F2-44B2-A9A6-4391BF55D409}"/>
    <cellStyle name="20% - Accent3 5 3" xfId="822" xr:uid="{8F42D33C-4429-4471-9F0B-BE7BCE01DB8C}"/>
    <cellStyle name="20% - Accent3 5 3 2" xfId="1317" xr:uid="{40C33051-5CAB-4E8B-B8C1-572A9331F2F4}"/>
    <cellStyle name="20% - Accent3 5 4" xfId="1084" xr:uid="{B809ED60-0E34-455B-B381-4BD6D42A5CEC}"/>
    <cellStyle name="20% - Accent3 6" xfId="525" xr:uid="{589D6940-0AD3-4E99-AEA9-5D4A7DB7E122}"/>
    <cellStyle name="20% - Accent3 6 2" xfId="626" xr:uid="{F946BAA8-A697-4E3D-B1F8-2C8A8E3FE7BC}"/>
    <cellStyle name="20% - Accent3 6 2 2" xfId="907" xr:uid="{28E69FCB-00C9-4D18-B26D-704BC6309FA3}"/>
    <cellStyle name="20% - Accent3 6 2 2 2" xfId="1401" xr:uid="{19F3EE38-BD42-4B55-916C-96160D3004C1}"/>
    <cellStyle name="20% - Accent3 6 2 3" xfId="1164" xr:uid="{55203775-896A-4857-A1B5-8007EA810832}"/>
    <cellStyle name="20% - Accent3 6 3" xfId="835" xr:uid="{4699A3AA-0A33-46EB-88EA-91CD0C94E188}"/>
    <cellStyle name="20% - Accent3 6 3 2" xfId="1330" xr:uid="{17DAAF90-2953-44C6-B549-D010A562D2D4}"/>
    <cellStyle name="20% - Accent3 6 4" xfId="1097" xr:uid="{BEA734F5-8FA0-4FFB-8AE5-7C1859F4391F}"/>
    <cellStyle name="20% - Accent3 7" xfId="1521" xr:uid="{BAC1B4EA-B347-4BA8-B75D-3BA4B3C02AA4}"/>
    <cellStyle name="20% - Accent3 8" xfId="1534" xr:uid="{0F6011D2-4631-4E92-9A14-AF9ECA9CAE4B}"/>
    <cellStyle name="20% - Accent3 9" xfId="36" xr:uid="{0E3C3DEA-57A6-4940-AE53-0865DED219C5}"/>
    <cellStyle name="20% - Accent4 2" xfId="332" xr:uid="{11B836BE-D66D-4551-B3EF-C0EDFFF0DF91}"/>
    <cellStyle name="20% - Accent4 2 2" xfId="499" xr:uid="{396C9ACF-6F6E-4179-95D0-0C3DED45A73F}"/>
    <cellStyle name="20% - Accent4 2 2 2" xfId="600" xr:uid="{E3C279E1-2D0E-4DE5-87DB-F3015B15F755}"/>
    <cellStyle name="20% - Accent4 2 2 2 2" xfId="881" xr:uid="{1CBA0A3D-6E85-48B2-A180-708C3A5AD1DE}"/>
    <cellStyle name="20% - Accent4 2 2 2 2 2" xfId="1375" xr:uid="{2B32F3F4-5D82-47F4-B17F-D30AF5053F20}"/>
    <cellStyle name="20% - Accent4 2 2 2 3" xfId="1138" xr:uid="{6A9F0CDC-F9A7-4F31-97EC-1EC7FBE3A39B}"/>
    <cellStyle name="20% - Accent4 2 2 3" xfId="809" xr:uid="{52B8385E-CBFF-45C6-91AB-A1CC8F971ABA}"/>
    <cellStyle name="20% - Accent4 2 2 3 2" xfId="1304" xr:uid="{02FAFA64-F3E4-4E85-8C8A-CEC1F47DC66B}"/>
    <cellStyle name="20% - Accent4 2 2 4" xfId="1071" xr:uid="{3C16043E-B8A4-41A5-9B9D-8A6ED14D7608}"/>
    <cellStyle name="20% - Accent4 2 3" xfId="560" xr:uid="{48DDDBF7-3C96-4EA4-84F5-A03F9CBD34C9}"/>
    <cellStyle name="20% - Accent4 2 3 2" xfId="858" xr:uid="{4850549C-698B-4307-BA74-FBE3C34F4AF2}"/>
    <cellStyle name="20% - Accent4 2 3 2 2" xfId="1353" xr:uid="{CD64029D-5359-4E84-921A-694ACD4C7F61}"/>
    <cellStyle name="20% - Accent4 2 3 3" xfId="1121" xr:uid="{C89A634C-888F-4181-BF2E-0CF41682E371}"/>
    <cellStyle name="20% - Accent4 2 4" xfId="739" xr:uid="{BE6BC4C8-DE5D-47DC-B86C-2A9ED186BD4B}"/>
    <cellStyle name="20% - Accent4 2 4 2" xfId="1243" xr:uid="{14244D31-C112-44B5-8479-6DBE0E923D91}"/>
    <cellStyle name="20% - Accent4 2 5" xfId="1054" xr:uid="{FC255071-3306-41F1-9C25-45C8AF5084C9}"/>
    <cellStyle name="20% - Accent4 3" xfId="374" xr:uid="{96BC23C4-87DC-4FE5-BFAB-F0E0E737CFD3}"/>
    <cellStyle name="20% - Accent4 4" xfId="441" xr:uid="{265F963F-2692-4212-B6A3-D1A3BB9D5A74}"/>
    <cellStyle name="20% - Accent4 5" xfId="513" xr:uid="{0EAA6616-1FE3-43E5-85A4-749A1ADF1882}"/>
    <cellStyle name="20% - Accent4 5 2" xfId="614" xr:uid="{C1B97261-40A0-480A-88B0-D82FB2414655}"/>
    <cellStyle name="20% - Accent4 5 2 2" xfId="895" xr:uid="{09C5E171-78E0-4D30-825C-D7E65DBCA4E6}"/>
    <cellStyle name="20% - Accent4 5 2 2 2" xfId="1389" xr:uid="{A8F50C8E-815C-45CC-9AD8-A88240670910}"/>
    <cellStyle name="20% - Accent4 5 2 3" xfId="1152" xr:uid="{5C5874E3-4423-4D71-A331-039365940697}"/>
    <cellStyle name="20% - Accent4 5 3" xfId="823" xr:uid="{22D92DB0-815A-4ADF-94B0-103B235ADAAF}"/>
    <cellStyle name="20% - Accent4 5 3 2" xfId="1318" xr:uid="{2C49080D-40B9-47BB-BDFD-D7BB2FC6354F}"/>
    <cellStyle name="20% - Accent4 5 4" xfId="1085" xr:uid="{9E172877-CF02-4632-BA29-021F6EC54475}"/>
    <cellStyle name="20% - Accent4 6" xfId="526" xr:uid="{54C8BD83-EE0F-439B-B467-5D1E72978A6B}"/>
    <cellStyle name="20% - Accent4 6 2" xfId="627" xr:uid="{FD677167-12C3-485F-AA95-38563D1FAE3B}"/>
    <cellStyle name="20% - Accent4 6 2 2" xfId="908" xr:uid="{3A383CF4-DFAF-4F12-BF02-C0F320D7B988}"/>
    <cellStyle name="20% - Accent4 6 2 2 2" xfId="1402" xr:uid="{51E52F19-0C46-4575-892F-05F610D3FEDE}"/>
    <cellStyle name="20% - Accent4 6 2 3" xfId="1165" xr:uid="{61422D80-DDEB-4D2A-B7D2-DEEFC3BACF2E}"/>
    <cellStyle name="20% - Accent4 6 3" xfId="836" xr:uid="{5678EDAB-A37E-4BB7-BC12-6F1194A8F53D}"/>
    <cellStyle name="20% - Accent4 6 3 2" xfId="1331" xr:uid="{2AF1BC56-A065-4C56-AB87-AB335D259899}"/>
    <cellStyle name="20% - Accent4 6 4" xfId="1098" xr:uid="{5FAD50B7-66B0-46F2-BA3A-5A59830EB9AF}"/>
    <cellStyle name="20% - Accent4 7" xfId="1522" xr:uid="{CA264246-1436-4822-8B4F-2B952AA3C5EB}"/>
    <cellStyle name="20% - Accent4 8" xfId="1535" xr:uid="{48D8AE92-239A-44F7-B472-F29F7A37BDD7}"/>
    <cellStyle name="20% - Accent4 9" xfId="37" xr:uid="{6B2F385B-9C52-4B03-B021-662B74D24A29}"/>
    <cellStyle name="20% - Accent5 2" xfId="333" xr:uid="{5F19FF8D-315F-4E28-908B-4838A00E7A6F}"/>
    <cellStyle name="20% - Accent5 2 2" xfId="500" xr:uid="{4275A4B4-3381-46C5-852D-A5AD349516E0}"/>
    <cellStyle name="20% - Accent5 2 2 2" xfId="601" xr:uid="{F157EDE8-75FA-4D0E-97EA-21602DE65F37}"/>
    <cellStyle name="20% - Accent5 2 2 2 2" xfId="882" xr:uid="{F39A46A0-D144-443B-AD94-B772421E8B59}"/>
    <cellStyle name="20% - Accent5 2 2 2 2 2" xfId="1376" xr:uid="{BAC60D6E-5EE8-4E44-A8FF-FB3128F02F58}"/>
    <cellStyle name="20% - Accent5 2 2 2 3" xfId="1139" xr:uid="{66065007-7874-4092-A032-E427F4C7CAD8}"/>
    <cellStyle name="20% - Accent5 2 2 3" xfId="810" xr:uid="{4C189428-B4D3-4F00-98A0-56F4C178B9EF}"/>
    <cellStyle name="20% - Accent5 2 2 3 2" xfId="1305" xr:uid="{ACD06550-C2A8-4886-BF7D-A3C1C7DE3D9D}"/>
    <cellStyle name="20% - Accent5 2 2 4" xfId="1072" xr:uid="{34520C83-7CBC-4623-B6DC-DFCF29ECC3F3}"/>
    <cellStyle name="20% - Accent5 2 3" xfId="561" xr:uid="{A31462A7-E71D-4474-A23A-1247E1742C2F}"/>
    <cellStyle name="20% - Accent5 2 3 2" xfId="859" xr:uid="{9F96745F-9C06-4CAC-9896-D9477751326A}"/>
    <cellStyle name="20% - Accent5 2 3 2 2" xfId="1354" xr:uid="{474D7081-1246-47ED-B20E-3E8130734CED}"/>
    <cellStyle name="20% - Accent5 2 3 3" xfId="1122" xr:uid="{48C6C74B-BDC4-43E7-8A62-18AEB960DA52}"/>
    <cellStyle name="20% - Accent5 2 4" xfId="740" xr:uid="{192D90F1-826A-4D40-9B51-7C6927891364}"/>
    <cellStyle name="20% - Accent5 2 4 2" xfId="1244" xr:uid="{DE83EB92-487C-4DBA-9C3F-574D0419656A}"/>
    <cellStyle name="20% - Accent5 2 5" xfId="1055" xr:uid="{45296D26-DC59-435B-BD09-84E9A0CC0061}"/>
    <cellStyle name="20% - Accent5 3" xfId="375" xr:uid="{2653A6A4-2229-4F71-99B2-A22C1EE73570}"/>
    <cellStyle name="20% - Accent5 4" xfId="442" xr:uid="{EEC72579-0EBA-473E-8120-2DF55F78162B}"/>
    <cellStyle name="20% - Accent5 5" xfId="514" xr:uid="{A73D4FEA-1559-4676-B88F-B992B54BEACF}"/>
    <cellStyle name="20% - Accent5 5 2" xfId="615" xr:uid="{9C1E959C-9A05-4971-AEE6-FFE04B91F96F}"/>
    <cellStyle name="20% - Accent5 5 2 2" xfId="896" xr:uid="{E6005CF2-DF81-4B78-B14F-13C62D6BE8D0}"/>
    <cellStyle name="20% - Accent5 5 2 2 2" xfId="1390" xr:uid="{70DBBF4F-EC1C-40EC-9CCA-5111630D30A8}"/>
    <cellStyle name="20% - Accent5 5 2 3" xfId="1153" xr:uid="{D1AE15F1-8203-479B-8DC4-DE0173FD5369}"/>
    <cellStyle name="20% - Accent5 5 3" xfId="824" xr:uid="{3F64C550-129D-4E78-B20A-10524003C142}"/>
    <cellStyle name="20% - Accent5 5 3 2" xfId="1319" xr:uid="{F9950F7E-F703-4BBD-8F54-DD037BBA2AFB}"/>
    <cellStyle name="20% - Accent5 5 4" xfId="1086" xr:uid="{7266A03E-9EEC-4A96-98BC-C42E43331A22}"/>
    <cellStyle name="20% - Accent5 6" xfId="527" xr:uid="{AC185D4F-6F0E-4B7E-AB9A-704FE30910E9}"/>
    <cellStyle name="20% - Accent5 6 2" xfId="628" xr:uid="{C7D1C2E6-AEA6-44BC-B59A-FD77B2FFC7D1}"/>
    <cellStyle name="20% - Accent5 6 2 2" xfId="909" xr:uid="{F9BA0B3A-ECB6-49A9-AC09-63F327FBD178}"/>
    <cellStyle name="20% - Accent5 6 2 2 2" xfId="1403" xr:uid="{CF9CB52F-65A8-4801-ACA5-5474339D8423}"/>
    <cellStyle name="20% - Accent5 6 2 3" xfId="1166" xr:uid="{ADF0C588-79F2-48D3-A4B8-5294E8D67097}"/>
    <cellStyle name="20% - Accent5 6 3" xfId="837" xr:uid="{63B362FE-1C24-4B25-B141-DD546D3E6A30}"/>
    <cellStyle name="20% - Accent5 6 3 2" xfId="1332" xr:uid="{1F77297C-93CD-46C9-91B4-0C5D7285841E}"/>
    <cellStyle name="20% - Accent5 6 4" xfId="1099" xr:uid="{E0659EFF-CB7B-4AAC-A68E-AE32CD5F5DAE}"/>
    <cellStyle name="20% - Accent5 7" xfId="1523" xr:uid="{FF88CF27-4976-4B8F-BBDC-72B760A673B4}"/>
    <cellStyle name="20% - Accent5 8" xfId="1536" xr:uid="{8989990A-7B16-4634-B5EC-90C1327DDD65}"/>
    <cellStyle name="20% - Accent5 9" xfId="38" xr:uid="{61EF7517-3763-4EDB-9FC7-A937D5CBABF9}"/>
    <cellStyle name="20% - Accent6 2" xfId="334" xr:uid="{0BF2C2A1-85F3-4016-ABE6-8933E3A0F07E}"/>
    <cellStyle name="20% - Accent6 2 2" xfId="501" xr:uid="{9215B013-4DB7-4EBF-BFED-EB11C52D02EC}"/>
    <cellStyle name="20% - Accent6 2 2 2" xfId="602" xr:uid="{E35E0EC2-7318-4B03-A040-A542808BFCE8}"/>
    <cellStyle name="20% - Accent6 2 2 2 2" xfId="883" xr:uid="{B6659E2A-7DDB-4679-A02C-B0177040CBAE}"/>
    <cellStyle name="20% - Accent6 2 2 2 2 2" xfId="1377" xr:uid="{2B3C202C-4089-4605-92EA-171856C4B57D}"/>
    <cellStyle name="20% - Accent6 2 2 2 3" xfId="1140" xr:uid="{02C7A48F-367D-4834-AD06-5F5F5B28D567}"/>
    <cellStyle name="20% - Accent6 2 2 3" xfId="811" xr:uid="{D3A90253-A66E-4E29-8DAA-BA3E69A1AA4C}"/>
    <cellStyle name="20% - Accent6 2 2 3 2" xfId="1306" xr:uid="{B876D46D-BA43-4168-827C-919332F05AA9}"/>
    <cellStyle name="20% - Accent6 2 2 4" xfId="1073" xr:uid="{3128A548-D863-4389-B0FF-65AF38F6D0C1}"/>
    <cellStyle name="20% - Accent6 2 3" xfId="562" xr:uid="{A6988CBA-0460-41E9-96DE-86968D062D25}"/>
    <cellStyle name="20% - Accent6 2 3 2" xfId="860" xr:uid="{7CEF866B-018C-4AF6-824C-478A968F2A2C}"/>
    <cellStyle name="20% - Accent6 2 3 2 2" xfId="1355" xr:uid="{7FABFCC2-4B8E-4377-8E3D-AB74977ED81D}"/>
    <cellStyle name="20% - Accent6 2 3 3" xfId="1123" xr:uid="{C8EC2931-3F2F-4667-B56D-9A4C15B98BAE}"/>
    <cellStyle name="20% - Accent6 2 4" xfId="741" xr:uid="{853AC9D6-16BA-4872-BEA8-815197367438}"/>
    <cellStyle name="20% - Accent6 2 4 2" xfId="1245" xr:uid="{D7BE7514-1280-4235-A6D5-D61CD644924B}"/>
    <cellStyle name="20% - Accent6 2 5" xfId="1056" xr:uid="{ADAB3844-72F2-4F7E-A75F-E8D1F043B625}"/>
    <cellStyle name="20% - Accent6 3" xfId="376" xr:uid="{E232500E-27F4-41A5-AF0F-CEE8CBF0228F}"/>
    <cellStyle name="20% - Accent6 4" xfId="443" xr:uid="{9A47BA6C-C924-49B4-8E4B-A4606F4D0E52}"/>
    <cellStyle name="20% - Accent6 5" xfId="515" xr:uid="{63D96AAF-03C2-408D-A28D-7B335427DDBF}"/>
    <cellStyle name="20% - Accent6 5 2" xfId="616" xr:uid="{6DBE8ECB-518F-48E2-A193-B16FFBD0138B}"/>
    <cellStyle name="20% - Accent6 5 2 2" xfId="897" xr:uid="{7A446849-6581-4216-A7F3-D870200C6411}"/>
    <cellStyle name="20% - Accent6 5 2 2 2" xfId="1391" xr:uid="{BF115E74-E4D9-4164-AFEC-0833F41F5ADD}"/>
    <cellStyle name="20% - Accent6 5 2 3" xfId="1154" xr:uid="{5C2DABD9-0D48-405F-BE69-4B717EE33F20}"/>
    <cellStyle name="20% - Accent6 5 3" xfId="825" xr:uid="{5B94909A-9F82-4E6C-95AD-BD5D202093C8}"/>
    <cellStyle name="20% - Accent6 5 3 2" xfId="1320" xr:uid="{C450DE0C-43C8-4B7D-B742-996A324E19E0}"/>
    <cellStyle name="20% - Accent6 5 4" xfId="1087" xr:uid="{07D42900-CF28-43EA-B35F-05D0A824BDFB}"/>
    <cellStyle name="20% - Accent6 6" xfId="528" xr:uid="{A224AA2A-5AE4-4FF8-8AAA-82179B6A59F6}"/>
    <cellStyle name="20% - Accent6 6 2" xfId="629" xr:uid="{D6363675-26FE-4C11-94F9-FF1DA3D8B97A}"/>
    <cellStyle name="20% - Accent6 6 2 2" xfId="910" xr:uid="{12C44DF9-EEC1-4381-B9BB-46A6D95A6824}"/>
    <cellStyle name="20% - Accent6 6 2 2 2" xfId="1404" xr:uid="{4C14265F-0C76-46A0-ADE5-F95922D09182}"/>
    <cellStyle name="20% - Accent6 6 2 3" xfId="1167" xr:uid="{58FD8EE4-D205-4DB0-9514-AA488B1A1648}"/>
    <cellStyle name="20% - Accent6 6 3" xfId="838" xr:uid="{E3E8D52C-9D62-47EF-BAED-43FAC5F77345}"/>
    <cellStyle name="20% - Accent6 6 3 2" xfId="1333" xr:uid="{2D95D660-BF6F-4AF2-AD3E-2F005864FCBB}"/>
    <cellStyle name="20% - Accent6 6 4" xfId="1100" xr:uid="{EBFCCDC0-09E1-4BE5-BDD7-7420447B7A49}"/>
    <cellStyle name="20% - Accent6 7" xfId="1524" xr:uid="{1ECE39B0-1EE4-4BBE-8670-C33A3D689EFD}"/>
    <cellStyle name="20% - Accent6 8" xfId="1537" xr:uid="{45F6487A-05BA-494A-B22D-4660BDE5F825}"/>
    <cellStyle name="20% - Accent6 9" xfId="39" xr:uid="{5A2E688B-635A-4C56-A174-3CFA4931B13F}"/>
    <cellStyle name="40% - Accent1 2" xfId="335" xr:uid="{53FC68E7-2670-459F-A795-EEE1F4908616}"/>
    <cellStyle name="40% - Accent1 2 2" xfId="502" xr:uid="{B3CDE1EB-D6DD-4E96-8D6B-8998AFA0022B}"/>
    <cellStyle name="40% - Accent1 2 2 2" xfId="603" xr:uid="{D273FB8B-09B9-4C34-80A7-175FC6AD5DB4}"/>
    <cellStyle name="40% - Accent1 2 2 2 2" xfId="884" xr:uid="{972E2262-408F-41F1-A02D-FF00F05AD3A4}"/>
    <cellStyle name="40% - Accent1 2 2 2 2 2" xfId="1378" xr:uid="{0C0D302A-29B4-4452-867C-88428B021022}"/>
    <cellStyle name="40% - Accent1 2 2 2 3" xfId="1141" xr:uid="{9D4C1DCA-F4C9-44B0-9F4A-B59DCC762BFE}"/>
    <cellStyle name="40% - Accent1 2 2 3" xfId="812" xr:uid="{64166E7A-95F6-4249-83CC-74BD49B12C98}"/>
    <cellStyle name="40% - Accent1 2 2 3 2" xfId="1307" xr:uid="{44C6EB29-210D-470C-B288-662A03FC8968}"/>
    <cellStyle name="40% - Accent1 2 2 4" xfId="1074" xr:uid="{13B54E75-F06B-4D89-BD2A-C7CDD9E636A5}"/>
    <cellStyle name="40% - Accent1 2 3" xfId="563" xr:uid="{DB820DFF-D9F8-4324-9B1D-F30B7AD59ADB}"/>
    <cellStyle name="40% - Accent1 2 3 2" xfId="861" xr:uid="{86D52B5D-C75D-4DF8-B677-FA6EAAF13187}"/>
    <cellStyle name="40% - Accent1 2 3 2 2" xfId="1356" xr:uid="{9BAF157F-61F2-4652-A452-1573C229C215}"/>
    <cellStyle name="40% - Accent1 2 3 3" xfId="1124" xr:uid="{CCB8D1B3-8513-4D9F-B2B8-265B2BE97B79}"/>
    <cellStyle name="40% - Accent1 2 4" xfId="742" xr:uid="{A0B3E75A-A14C-4D02-8529-FECD95F5954A}"/>
    <cellStyle name="40% - Accent1 2 4 2" xfId="1246" xr:uid="{061C08E0-07F1-45E0-A719-00C2BF3197CD}"/>
    <cellStyle name="40% - Accent1 2 5" xfId="1057" xr:uid="{5E26D7E3-CE94-44FC-9DDD-7D74B63D1D99}"/>
    <cellStyle name="40% - Accent1 3" xfId="377" xr:uid="{DFE0B1AC-576A-417B-9D9B-7590404F8AEF}"/>
    <cellStyle name="40% - Accent1 4" xfId="444" xr:uid="{51A3963E-FA77-4F95-B964-A8A00172F4E0}"/>
    <cellStyle name="40% - Accent1 5" xfId="516" xr:uid="{39D38471-6545-4F41-8F07-6678D9F6F049}"/>
    <cellStyle name="40% - Accent1 5 2" xfId="617" xr:uid="{5980B5B1-9134-4A9C-8C95-2BBB1D8178AD}"/>
    <cellStyle name="40% - Accent1 5 2 2" xfId="898" xr:uid="{F1B38750-346C-4B25-A74B-FCB3355AAFF6}"/>
    <cellStyle name="40% - Accent1 5 2 2 2" xfId="1392" xr:uid="{26771E9C-9BEF-4B7B-A45C-E9950FC41DF0}"/>
    <cellStyle name="40% - Accent1 5 2 3" xfId="1155" xr:uid="{82B763D5-5D61-4338-8C20-37A0F3E67A37}"/>
    <cellStyle name="40% - Accent1 5 3" xfId="826" xr:uid="{6AC264A8-85DB-4769-A0B4-3D86C905E49F}"/>
    <cellStyle name="40% - Accent1 5 3 2" xfId="1321" xr:uid="{73412B6C-CF28-4A01-8400-09DF5FE024BE}"/>
    <cellStyle name="40% - Accent1 5 4" xfId="1088" xr:uid="{D5FEDCD0-3CE7-4CD6-BB49-AC7123163481}"/>
    <cellStyle name="40% - Accent1 6" xfId="529" xr:uid="{21F305D4-0C50-44B6-BE24-5FD971109F85}"/>
    <cellStyle name="40% - Accent1 6 2" xfId="630" xr:uid="{B8CDB1BD-784A-4EB8-8C3A-DC85C02F5643}"/>
    <cellStyle name="40% - Accent1 6 2 2" xfId="911" xr:uid="{A70245D6-6AB3-4F58-BF71-1827B72D4818}"/>
    <cellStyle name="40% - Accent1 6 2 2 2" xfId="1405" xr:uid="{26C8E27A-DF7F-4E7A-B7E9-217B015C9D80}"/>
    <cellStyle name="40% - Accent1 6 2 3" xfId="1168" xr:uid="{F9925C72-E28A-4182-909E-2D2872D9178B}"/>
    <cellStyle name="40% - Accent1 6 3" xfId="839" xr:uid="{637802B9-2D50-49F4-A213-4F69061C6BB8}"/>
    <cellStyle name="40% - Accent1 6 3 2" xfId="1334" xr:uid="{6FF87D23-8928-496F-A4E4-2AEAD8F21B10}"/>
    <cellStyle name="40% - Accent1 6 4" xfId="1101" xr:uid="{23169A89-719D-479A-9EC7-2214A4CE24E7}"/>
    <cellStyle name="40% - Accent1 7" xfId="1525" xr:uid="{D0C4B52E-E796-462D-BFDF-137A0FBD5E6A}"/>
    <cellStyle name="40% - Accent1 8" xfId="1538" xr:uid="{6DF763F1-FE05-40A9-B9B4-E671EE47FA1B}"/>
    <cellStyle name="40% - Accent1 9" xfId="40" xr:uid="{63C9C3D7-801D-48AB-971C-C2BA7552C31A}"/>
    <cellStyle name="40% - Accent2 2" xfId="336" xr:uid="{59606123-50B2-47D6-81CA-C93A52F5EEDE}"/>
    <cellStyle name="40% - Accent2 2 2" xfId="503" xr:uid="{86801537-375E-4C04-8F77-CCDBE82AA1D0}"/>
    <cellStyle name="40% - Accent2 2 2 2" xfId="604" xr:uid="{DA3D70CA-CBA7-42E5-AB67-9295370AEDC1}"/>
    <cellStyle name="40% - Accent2 2 2 2 2" xfId="885" xr:uid="{6CD44F2B-6967-435A-9A00-B9376A6EAB41}"/>
    <cellStyle name="40% - Accent2 2 2 2 2 2" xfId="1379" xr:uid="{82D6926D-7478-4879-8730-25EA39CF5466}"/>
    <cellStyle name="40% - Accent2 2 2 2 3" xfId="1142" xr:uid="{7EC0DDF0-652A-48D8-9CEA-71FDCA15D274}"/>
    <cellStyle name="40% - Accent2 2 2 3" xfId="813" xr:uid="{2D310253-3AF8-4EA9-AFF3-6A0DA35CFF42}"/>
    <cellStyle name="40% - Accent2 2 2 3 2" xfId="1308" xr:uid="{6FC5170D-E22F-45FD-A55B-519C3DBDD7F1}"/>
    <cellStyle name="40% - Accent2 2 2 4" xfId="1075" xr:uid="{D17F67C8-5FC2-4227-8D47-7B42C6C1B5E2}"/>
    <cellStyle name="40% - Accent2 2 3" xfId="564" xr:uid="{94E2DC3C-A7FD-448C-86AD-722F2EAC1D31}"/>
    <cellStyle name="40% - Accent2 2 3 2" xfId="862" xr:uid="{40ED9E70-770B-4BDA-8735-F1271BE47D99}"/>
    <cellStyle name="40% - Accent2 2 3 2 2" xfId="1357" xr:uid="{18005B77-07A5-4274-87A6-10AF555D0DC3}"/>
    <cellStyle name="40% - Accent2 2 3 3" xfId="1125" xr:uid="{2083C0CC-26C3-46A1-BCB0-B1CCEE93A059}"/>
    <cellStyle name="40% - Accent2 2 4" xfId="743" xr:uid="{017A397C-607A-45E3-8DBE-BEA08125272A}"/>
    <cellStyle name="40% - Accent2 2 4 2" xfId="1247" xr:uid="{1883B9D5-66BD-476E-BC93-6FE76AE1AF20}"/>
    <cellStyle name="40% - Accent2 2 5" xfId="1058" xr:uid="{E1E8456D-F233-4B1A-8873-5E7AC2E49C9B}"/>
    <cellStyle name="40% - Accent2 3" xfId="378" xr:uid="{A8772475-F008-45B5-9A6B-9FAF3C65C3B9}"/>
    <cellStyle name="40% - Accent2 4" xfId="445" xr:uid="{DD4A9F0F-54AB-4EA9-9F4D-28B0D29BFA4C}"/>
    <cellStyle name="40% - Accent2 5" xfId="517" xr:uid="{2121A6A8-0BEF-4523-B2F0-00B8C303CD15}"/>
    <cellStyle name="40% - Accent2 5 2" xfId="618" xr:uid="{84933BFB-6BAD-4830-A9A8-F17950FD03BA}"/>
    <cellStyle name="40% - Accent2 5 2 2" xfId="899" xr:uid="{EB1E4D36-8E4C-47AD-8601-E22E56C280A6}"/>
    <cellStyle name="40% - Accent2 5 2 2 2" xfId="1393" xr:uid="{75083171-5674-4682-8CA0-533350228175}"/>
    <cellStyle name="40% - Accent2 5 2 3" xfId="1156" xr:uid="{55A3373C-889A-4396-A9F1-78CD36B416E4}"/>
    <cellStyle name="40% - Accent2 5 3" xfId="827" xr:uid="{32054708-B4D4-40A8-9FB8-4A108EF3F1F7}"/>
    <cellStyle name="40% - Accent2 5 3 2" xfId="1322" xr:uid="{BFA76546-B980-47C6-8251-B073E9CE94D2}"/>
    <cellStyle name="40% - Accent2 5 4" xfId="1089" xr:uid="{82CCF25B-A761-41E7-94A5-5907E5371A92}"/>
    <cellStyle name="40% - Accent2 6" xfId="530" xr:uid="{BB6C551E-0401-493F-A279-5361385E67B2}"/>
    <cellStyle name="40% - Accent2 6 2" xfId="631" xr:uid="{DA072A2D-5943-4580-BA76-136C3661C0C0}"/>
    <cellStyle name="40% - Accent2 6 2 2" xfId="912" xr:uid="{186DFBF9-8E3B-460F-BB11-5A4B72B4AF56}"/>
    <cellStyle name="40% - Accent2 6 2 2 2" xfId="1406" xr:uid="{40BAC9F6-57CC-483C-954C-990A0B98FDD5}"/>
    <cellStyle name="40% - Accent2 6 2 3" xfId="1169" xr:uid="{22A161A6-07E7-4420-A76D-2C98AB77788D}"/>
    <cellStyle name="40% - Accent2 6 3" xfId="840" xr:uid="{DE3094B7-D1AA-4FBD-8CA5-B36E3947A3BA}"/>
    <cellStyle name="40% - Accent2 6 3 2" xfId="1335" xr:uid="{AA181197-2E3C-4E2F-BD70-EC18528FF362}"/>
    <cellStyle name="40% - Accent2 6 4" xfId="1102" xr:uid="{1BBCDFF9-AAED-4ED7-9456-7C6ACF1FC312}"/>
    <cellStyle name="40% - Accent2 7" xfId="1526" xr:uid="{0E476EBC-D42E-4CAA-B5AD-E8E4CEDEAB5E}"/>
    <cellStyle name="40% - Accent2 8" xfId="1539" xr:uid="{FB53A3F9-B5AB-4E43-AC7C-1E4250DB1BBA}"/>
    <cellStyle name="40% - Accent2 9" xfId="41" xr:uid="{C64FBC93-1DD1-4248-BAF8-C8FEE1873871}"/>
    <cellStyle name="40% - Accent3 2" xfId="337" xr:uid="{EB0365CA-CD6A-4785-ADFE-8E64095C4A91}"/>
    <cellStyle name="40% - Accent3 2 2" xfId="504" xr:uid="{48D076C2-7006-4D91-AA9F-4748C62F7E74}"/>
    <cellStyle name="40% - Accent3 2 2 2" xfId="605" xr:uid="{BE20DAE5-7F0D-4A52-878F-923858C62286}"/>
    <cellStyle name="40% - Accent3 2 2 2 2" xfId="886" xr:uid="{BBF63FB7-0CFB-47E3-A140-6839CBC8859D}"/>
    <cellStyle name="40% - Accent3 2 2 2 2 2" xfId="1380" xr:uid="{37ACBA70-51E3-4A02-81C4-A78634543527}"/>
    <cellStyle name="40% - Accent3 2 2 2 3" xfId="1143" xr:uid="{B3AAD5FF-56BF-4699-AE33-F8EABBFC9246}"/>
    <cellStyle name="40% - Accent3 2 2 3" xfId="814" xr:uid="{13028110-F575-49A8-A14B-310A727E8784}"/>
    <cellStyle name="40% - Accent3 2 2 3 2" xfId="1309" xr:uid="{C681ADA4-E5F5-4F0B-B245-2454BCEBDE34}"/>
    <cellStyle name="40% - Accent3 2 2 4" xfId="1076" xr:uid="{557204A1-BEBC-4674-AE03-CC9550C58BAC}"/>
    <cellStyle name="40% - Accent3 2 3" xfId="565" xr:uid="{215F3E49-B517-4594-BE82-5E26487A0285}"/>
    <cellStyle name="40% - Accent3 2 3 2" xfId="863" xr:uid="{F14D5EC2-F77C-4462-843C-36D2F4BF07C4}"/>
    <cellStyle name="40% - Accent3 2 3 2 2" xfId="1358" xr:uid="{C780C648-B38C-4875-94F0-9C78DDFC278E}"/>
    <cellStyle name="40% - Accent3 2 3 3" xfId="1126" xr:uid="{5D061F62-143A-46C5-8A1F-6048F4B1604B}"/>
    <cellStyle name="40% - Accent3 2 4" xfId="744" xr:uid="{3AC17A61-0792-4339-B7F5-5F7CA9ADEC75}"/>
    <cellStyle name="40% - Accent3 2 4 2" xfId="1248" xr:uid="{0AC08944-0222-4E90-BF80-BF1A2637D9BE}"/>
    <cellStyle name="40% - Accent3 2 5" xfId="1059" xr:uid="{9EA0CC3C-A467-4CF3-B86E-E3FB742C1FB8}"/>
    <cellStyle name="40% - Accent3 3" xfId="379" xr:uid="{0D35084A-3D1D-4142-8C9D-4429BFB1BE71}"/>
    <cellStyle name="40% - Accent3 4" xfId="446" xr:uid="{8F3C90FA-0B87-4A4C-990F-5ABF12CCF565}"/>
    <cellStyle name="40% - Accent3 5" xfId="518" xr:uid="{14D9CAE2-1402-4923-81B1-DB2343AEEBB2}"/>
    <cellStyle name="40% - Accent3 5 2" xfId="619" xr:uid="{A5080A66-547F-4F3A-B062-495D101DE5CE}"/>
    <cellStyle name="40% - Accent3 5 2 2" xfId="900" xr:uid="{8C93F1AB-8EF6-4E58-B979-1A744A5C288E}"/>
    <cellStyle name="40% - Accent3 5 2 2 2" xfId="1394" xr:uid="{0E97D2CB-F135-4CCD-BF99-6381CC2656C1}"/>
    <cellStyle name="40% - Accent3 5 2 3" xfId="1157" xr:uid="{000494D0-0E87-4229-992D-F974F3A25A5F}"/>
    <cellStyle name="40% - Accent3 5 3" xfId="828" xr:uid="{2BF41ADB-71D3-476D-A2E7-9E4A1623A2B5}"/>
    <cellStyle name="40% - Accent3 5 3 2" xfId="1323" xr:uid="{3CD82319-4625-438F-9A82-315B4DD2715C}"/>
    <cellStyle name="40% - Accent3 5 4" xfId="1090" xr:uid="{EBCBF9EB-6095-4B1F-9B15-C23FF226B568}"/>
    <cellStyle name="40% - Accent3 6" xfId="531" xr:uid="{1C2D0D75-9B1A-4470-9962-D5E0F75DF33E}"/>
    <cellStyle name="40% - Accent3 6 2" xfId="632" xr:uid="{38DC4DB1-D74B-490E-99AC-BBA97D8E3A97}"/>
    <cellStyle name="40% - Accent3 6 2 2" xfId="913" xr:uid="{280BA3CC-5A7A-45FA-9566-1A92094B9BCA}"/>
    <cellStyle name="40% - Accent3 6 2 2 2" xfId="1407" xr:uid="{FB41938D-38EC-45CB-98A3-B563DC5C3FDE}"/>
    <cellStyle name="40% - Accent3 6 2 3" xfId="1170" xr:uid="{7C11FD25-8400-49E8-B744-37B03DF4A9FC}"/>
    <cellStyle name="40% - Accent3 6 3" xfId="841" xr:uid="{1F27AE38-4359-4F2A-964C-66D9E1055889}"/>
    <cellStyle name="40% - Accent3 6 3 2" xfId="1336" xr:uid="{5E115284-E59C-4F71-B0C8-941551A2A850}"/>
    <cellStyle name="40% - Accent3 6 4" xfId="1103" xr:uid="{DCE22CCA-EBFE-4FF9-83AB-54BBB5DCF1BE}"/>
    <cellStyle name="40% - Accent3 7" xfId="1527" xr:uid="{DBE757A2-0BAD-408E-8717-3E8D22392595}"/>
    <cellStyle name="40% - Accent3 8" xfId="1540" xr:uid="{0C701BFA-882C-41CD-871D-77CBD76B1A49}"/>
    <cellStyle name="40% - Accent3 9" xfId="42" xr:uid="{36FDBE2C-5342-4836-911A-3E06E73E08D1}"/>
    <cellStyle name="40% - Accent4 2" xfId="338" xr:uid="{B7ED090F-C3E6-4D4A-A197-D78D519B7F53}"/>
    <cellStyle name="40% - Accent4 2 2" xfId="505" xr:uid="{68173DA5-FF2F-445E-8780-8BF25FDFAAA1}"/>
    <cellStyle name="40% - Accent4 2 2 2" xfId="606" xr:uid="{FEF40113-5086-4321-AB45-7B85ED497B8B}"/>
    <cellStyle name="40% - Accent4 2 2 2 2" xfId="887" xr:uid="{23D30F69-9719-46D7-B548-210472FCAF07}"/>
    <cellStyle name="40% - Accent4 2 2 2 2 2" xfId="1381" xr:uid="{58E5D8AB-79DB-45DE-BD7B-06EDAB7C85A8}"/>
    <cellStyle name="40% - Accent4 2 2 2 3" xfId="1144" xr:uid="{8C6B7A99-5ABD-4C95-B61C-921C982E27AF}"/>
    <cellStyle name="40% - Accent4 2 2 3" xfId="815" xr:uid="{9E685A75-885A-4885-A5A7-41CC023B5F22}"/>
    <cellStyle name="40% - Accent4 2 2 3 2" xfId="1310" xr:uid="{94DDF80F-F413-4231-9350-A107F3090ED7}"/>
    <cellStyle name="40% - Accent4 2 2 4" xfId="1077" xr:uid="{EA7070E4-0371-41D0-B98B-AA524A415D42}"/>
    <cellStyle name="40% - Accent4 2 3" xfId="566" xr:uid="{6F12E603-2D37-4771-994C-74617DE6844A}"/>
    <cellStyle name="40% - Accent4 2 3 2" xfId="864" xr:uid="{DEB84AD5-2A5D-4533-A4C4-EC0492CD622C}"/>
    <cellStyle name="40% - Accent4 2 3 2 2" xfId="1359" xr:uid="{422A72A8-BBF4-423C-8A24-184880F0600A}"/>
    <cellStyle name="40% - Accent4 2 3 3" xfId="1127" xr:uid="{DE8661A0-10CE-4FE5-AC7D-8AE366C8E91E}"/>
    <cellStyle name="40% - Accent4 2 4" xfId="745" xr:uid="{796F69CD-2FDE-4488-B582-0767339B9F49}"/>
    <cellStyle name="40% - Accent4 2 4 2" xfId="1249" xr:uid="{731F8014-BBDD-499B-8064-2F54DB1EAE25}"/>
    <cellStyle name="40% - Accent4 2 5" xfId="1060" xr:uid="{672E1612-E90D-48AC-AC73-B7491512BF42}"/>
    <cellStyle name="40% - Accent4 3" xfId="380" xr:uid="{71EBB66D-2DF2-4A80-A668-01CABD6DAA48}"/>
    <cellStyle name="40% - Accent4 4" xfId="447" xr:uid="{D738869F-FD05-4293-B1F4-DA2AC77616C7}"/>
    <cellStyle name="40% - Accent4 5" xfId="519" xr:uid="{D75DEACD-0317-4062-B404-65AB4D34ED36}"/>
    <cellStyle name="40% - Accent4 5 2" xfId="620" xr:uid="{53F9AA68-FA49-4FAA-B716-3EF174519BB7}"/>
    <cellStyle name="40% - Accent4 5 2 2" xfId="901" xr:uid="{1B02141E-5B71-4FC6-80B2-A8E04667FF9A}"/>
    <cellStyle name="40% - Accent4 5 2 2 2" xfId="1395" xr:uid="{48390EC0-C9B6-4B20-879E-33517140D585}"/>
    <cellStyle name="40% - Accent4 5 2 3" xfId="1158" xr:uid="{7EBF7EF7-EB08-46F9-B673-9C1845BE073A}"/>
    <cellStyle name="40% - Accent4 5 3" xfId="829" xr:uid="{A22CC60A-E7FA-44D2-8B78-FBEE27C96FD1}"/>
    <cellStyle name="40% - Accent4 5 3 2" xfId="1324" xr:uid="{B610F882-B382-4278-A55F-DF88130E6FEA}"/>
    <cellStyle name="40% - Accent4 5 4" xfId="1091" xr:uid="{24E1CDB4-FFAE-443A-81D5-87661B3798C5}"/>
    <cellStyle name="40% - Accent4 6" xfId="532" xr:uid="{A75EC3EB-AC86-4744-8487-4B17DBE331AA}"/>
    <cellStyle name="40% - Accent4 6 2" xfId="633" xr:uid="{E1985830-1DDA-4E84-A5E3-43A0CBB637E0}"/>
    <cellStyle name="40% - Accent4 6 2 2" xfId="914" xr:uid="{A6BE0C0D-F4B2-4CC6-9F2A-0D7F251D0D16}"/>
    <cellStyle name="40% - Accent4 6 2 2 2" xfId="1408" xr:uid="{7A4EC419-D39E-4050-8064-731D3CD28DA6}"/>
    <cellStyle name="40% - Accent4 6 2 3" xfId="1171" xr:uid="{1C3172F1-2D23-42AF-9EF1-EF803AC0D039}"/>
    <cellStyle name="40% - Accent4 6 3" xfId="842" xr:uid="{C3B196E7-2A8F-443E-90A9-2C760B225D7B}"/>
    <cellStyle name="40% - Accent4 6 3 2" xfId="1337" xr:uid="{EB134044-044A-41BF-87A4-CAF2976B3341}"/>
    <cellStyle name="40% - Accent4 6 4" xfId="1104" xr:uid="{3969ED2E-7AEE-4084-8BC0-01E2F2BF64CB}"/>
    <cellStyle name="40% - Accent4 7" xfId="1528" xr:uid="{A8E7B77B-5E45-47E4-B1DD-EE7371DEDC90}"/>
    <cellStyle name="40% - Accent4 8" xfId="1541" xr:uid="{C3C15C29-4839-4D6A-98CB-2544F758CE74}"/>
    <cellStyle name="40% - Accent4 9" xfId="43" xr:uid="{24CA4517-F78B-40E7-A0D3-F1146891859F}"/>
    <cellStyle name="40% - Accent5 2" xfId="339" xr:uid="{FD68FB9F-1813-4BB1-B20E-0E164B34126C}"/>
    <cellStyle name="40% - Accent5 2 2" xfId="506" xr:uid="{9360F2A6-D174-4C0A-AC8F-E8EB4A5865C7}"/>
    <cellStyle name="40% - Accent5 2 2 2" xfId="607" xr:uid="{CB76F956-4DC3-4F00-BC03-0FF5C3E0B944}"/>
    <cellStyle name="40% - Accent5 2 2 2 2" xfId="888" xr:uid="{3436309D-F7A3-48D2-A079-5DA82AA27A13}"/>
    <cellStyle name="40% - Accent5 2 2 2 2 2" xfId="1382" xr:uid="{848C1E01-1031-4D5E-92D2-E98C5C225489}"/>
    <cellStyle name="40% - Accent5 2 2 2 3" xfId="1145" xr:uid="{40F41619-3A96-4EF7-8936-38F5FB4BBFCF}"/>
    <cellStyle name="40% - Accent5 2 2 3" xfId="816" xr:uid="{774D1831-8F56-4AB2-88EE-0B07A60DBC04}"/>
    <cellStyle name="40% - Accent5 2 2 3 2" xfId="1311" xr:uid="{E4B73B6A-58D8-4AF4-AD0C-569180D16D44}"/>
    <cellStyle name="40% - Accent5 2 2 4" xfId="1078" xr:uid="{10E24E03-205B-4F21-833E-CE37ED658AB3}"/>
    <cellStyle name="40% - Accent5 2 3" xfId="567" xr:uid="{7CB33B7B-9373-4E98-977E-63429F61B040}"/>
    <cellStyle name="40% - Accent5 2 3 2" xfId="865" xr:uid="{8FDA8E4E-8F9E-462A-A7CB-9CC1C3708B0F}"/>
    <cellStyle name="40% - Accent5 2 3 2 2" xfId="1360" xr:uid="{3E36CC9F-E418-4CFB-A80A-40AC261842C6}"/>
    <cellStyle name="40% - Accent5 2 3 3" xfId="1128" xr:uid="{990D6193-6FF0-4AA9-AE59-F5D591B3752B}"/>
    <cellStyle name="40% - Accent5 2 4" xfId="746" xr:uid="{52700406-9329-46CA-97FD-908DE57B2274}"/>
    <cellStyle name="40% - Accent5 2 4 2" xfId="1250" xr:uid="{0B82B0D3-F86E-4184-BA58-DAF06D079704}"/>
    <cellStyle name="40% - Accent5 2 5" xfId="1061" xr:uid="{238B788F-A1DA-4B04-8F44-78212877FF12}"/>
    <cellStyle name="40% - Accent5 3" xfId="381" xr:uid="{8B0C01A2-BD74-4947-8BAB-0CE4EE9314A9}"/>
    <cellStyle name="40% - Accent5 4" xfId="448" xr:uid="{CC76A461-3112-4737-B7D0-94A15656714B}"/>
    <cellStyle name="40% - Accent5 5" xfId="520" xr:uid="{3E291466-2010-4C1D-B208-67B090F4F014}"/>
    <cellStyle name="40% - Accent5 5 2" xfId="621" xr:uid="{7C24FEF3-03E9-4D61-B578-A1225531AA3B}"/>
    <cellStyle name="40% - Accent5 5 2 2" xfId="902" xr:uid="{E865CBC5-FE51-4FF2-A6A7-1DEAA22028D8}"/>
    <cellStyle name="40% - Accent5 5 2 2 2" xfId="1396" xr:uid="{6A1441A6-0DE5-47C2-851A-32057C9C5941}"/>
    <cellStyle name="40% - Accent5 5 2 3" xfId="1159" xr:uid="{0A4EBFE8-3248-4D28-B1D0-0DE58A281B00}"/>
    <cellStyle name="40% - Accent5 5 3" xfId="830" xr:uid="{E654087E-2DE5-4B28-BE73-2F0AD895CA0D}"/>
    <cellStyle name="40% - Accent5 5 3 2" xfId="1325" xr:uid="{9AA3CF40-FEA5-43AA-B7BC-D80840B2A27C}"/>
    <cellStyle name="40% - Accent5 5 4" xfId="1092" xr:uid="{7D6F523F-8B2B-49A2-BBDA-8D2B26F9D767}"/>
    <cellStyle name="40% - Accent5 6" xfId="533" xr:uid="{CFE611C9-7D58-42CE-BD8C-7A891F489409}"/>
    <cellStyle name="40% - Accent5 6 2" xfId="634" xr:uid="{B6116716-F636-4C34-AD8A-DB19B6791CCD}"/>
    <cellStyle name="40% - Accent5 6 2 2" xfId="915" xr:uid="{87571683-1551-4512-B97D-A7273BC84CE8}"/>
    <cellStyle name="40% - Accent5 6 2 2 2" xfId="1409" xr:uid="{78521F8C-1A09-4B44-AB18-CFB8FD732789}"/>
    <cellStyle name="40% - Accent5 6 2 3" xfId="1172" xr:uid="{A2DF44E5-8F66-442E-8BEB-2234692009D3}"/>
    <cellStyle name="40% - Accent5 6 3" xfId="843" xr:uid="{8079FF76-66FC-4988-B603-DCB524408BBD}"/>
    <cellStyle name="40% - Accent5 6 3 2" xfId="1338" xr:uid="{B29D7593-AF2F-4BCD-91C1-23EDC67E1B34}"/>
    <cellStyle name="40% - Accent5 6 4" xfId="1105" xr:uid="{FAB284B5-AD93-4D62-85D6-BEE3F0550F1F}"/>
    <cellStyle name="40% - Accent5 7" xfId="1529" xr:uid="{35EB7081-AEF0-433A-8675-55754134F61D}"/>
    <cellStyle name="40% - Accent5 8" xfId="1542" xr:uid="{7BA7A407-13B6-4C7D-8E4B-3E9544BDF764}"/>
    <cellStyle name="40% - Accent5 9" xfId="44" xr:uid="{DA6FB58F-AE21-4922-AF0F-55B99D154AB7}"/>
    <cellStyle name="40% - Accent6 2" xfId="340" xr:uid="{9AE1B2BC-539F-4F69-B50F-72648B00A0FC}"/>
    <cellStyle name="40% - Accent6 2 2" xfId="507" xr:uid="{02285F46-8550-47BE-91C8-C91866343DF9}"/>
    <cellStyle name="40% - Accent6 2 2 2" xfId="608" xr:uid="{3ABB6E18-32A6-475E-B000-A6263CC02ED7}"/>
    <cellStyle name="40% - Accent6 2 2 2 2" xfId="889" xr:uid="{CE540585-0AF1-42F2-BBB9-6D173A21C679}"/>
    <cellStyle name="40% - Accent6 2 2 2 2 2" xfId="1383" xr:uid="{B805D503-55E0-431B-B867-9DE33B2EF6F5}"/>
    <cellStyle name="40% - Accent6 2 2 2 3" xfId="1146" xr:uid="{79537E83-609C-4CBD-A436-FFDD63798AA8}"/>
    <cellStyle name="40% - Accent6 2 2 3" xfId="817" xr:uid="{5F79ADF1-7CFA-4A5D-946B-7084B41F8BA2}"/>
    <cellStyle name="40% - Accent6 2 2 3 2" xfId="1312" xr:uid="{71FB104E-B431-4862-AA2A-67E6238881E9}"/>
    <cellStyle name="40% - Accent6 2 2 4" xfId="1079" xr:uid="{2E477633-C08B-4443-9D20-6D64DEE2F471}"/>
    <cellStyle name="40% - Accent6 2 3" xfId="568" xr:uid="{9AA16810-4D3D-4E6A-ABAA-A1242353BC8E}"/>
    <cellStyle name="40% - Accent6 2 3 2" xfId="866" xr:uid="{0A63ADFB-5563-4BFC-85A8-0A3DE1AF63C1}"/>
    <cellStyle name="40% - Accent6 2 3 2 2" xfId="1361" xr:uid="{C9BA3056-B5A0-4CC2-9B76-7B9F3B6981CD}"/>
    <cellStyle name="40% - Accent6 2 3 3" xfId="1129" xr:uid="{5A2D62BB-7D7D-4D20-A9B5-207254171ADC}"/>
    <cellStyle name="40% - Accent6 2 4" xfId="747" xr:uid="{8A6BDFAC-A876-49F6-B889-478334D8CFEF}"/>
    <cellStyle name="40% - Accent6 2 4 2" xfId="1251" xr:uid="{B4BB423F-CF11-4C54-B488-5D04E0E43485}"/>
    <cellStyle name="40% - Accent6 2 5" xfId="1062" xr:uid="{B127AA74-364D-47FA-A067-B8A9D6C3B62A}"/>
    <cellStyle name="40% - Accent6 3" xfId="382" xr:uid="{34D0F9DD-DCE0-450A-BC53-A5FDDBD10126}"/>
    <cellStyle name="40% - Accent6 4" xfId="449" xr:uid="{A397FDB8-5E70-44F0-87D2-93884F2D6822}"/>
    <cellStyle name="40% - Accent6 5" xfId="521" xr:uid="{C643E293-CA14-45C9-861F-824F5BA7A025}"/>
    <cellStyle name="40% - Accent6 5 2" xfId="622" xr:uid="{10843E17-7870-4E9A-AFAA-66B38E98AF88}"/>
    <cellStyle name="40% - Accent6 5 2 2" xfId="903" xr:uid="{9C07D687-B21C-4C1F-954E-D65E4BB39794}"/>
    <cellStyle name="40% - Accent6 5 2 2 2" xfId="1397" xr:uid="{CDFC8ECD-2352-468F-8690-33860E4962EA}"/>
    <cellStyle name="40% - Accent6 5 2 3" xfId="1160" xr:uid="{EEE7614D-AF2A-4B8D-8A0A-CDDD1E6C48E6}"/>
    <cellStyle name="40% - Accent6 5 3" xfId="831" xr:uid="{73BA89E8-76A5-4A31-85D5-8582950B68AC}"/>
    <cellStyle name="40% - Accent6 5 3 2" xfId="1326" xr:uid="{1A75BA53-72BA-4A46-B047-3077AF5DEF3F}"/>
    <cellStyle name="40% - Accent6 5 4" xfId="1093" xr:uid="{3B9C1523-C2F2-453E-BACC-E5E363EBC7DA}"/>
    <cellStyle name="40% - Accent6 6" xfId="534" xr:uid="{B3B7342C-84FA-4D33-BE96-FD0E362071C6}"/>
    <cellStyle name="40% - Accent6 6 2" xfId="635" xr:uid="{11123D56-8771-4E5B-BA6A-7FED8345CCB7}"/>
    <cellStyle name="40% - Accent6 6 2 2" xfId="916" xr:uid="{AE5F700D-A372-400F-A362-6A9AD0068F2D}"/>
    <cellStyle name="40% - Accent6 6 2 2 2" xfId="1410" xr:uid="{BD029FA8-C342-479E-9564-7F52D6A313A4}"/>
    <cellStyle name="40% - Accent6 6 2 3" xfId="1173" xr:uid="{6EEEE253-D866-43A7-A388-7D168237BC58}"/>
    <cellStyle name="40% - Accent6 6 3" xfId="844" xr:uid="{B7688A43-AE71-4C54-B286-7162ECA37B27}"/>
    <cellStyle name="40% - Accent6 6 3 2" xfId="1339" xr:uid="{9EFA3FB5-402B-4E77-A09E-88D74756F371}"/>
    <cellStyle name="40% - Accent6 6 4" xfId="1106" xr:uid="{391D142C-0B27-4131-AB0B-C165D52CF03C}"/>
    <cellStyle name="40% - Accent6 7" xfId="1530" xr:uid="{B9835191-DC5C-46ED-A6DD-CFE25CFFE4E5}"/>
    <cellStyle name="40% - Accent6 8" xfId="1543" xr:uid="{25F79FBC-98B9-4C8D-B92D-A21864AEFD86}"/>
    <cellStyle name="40% - Accent6 9" xfId="45" xr:uid="{14C58260-591C-4AC5-B890-5E5C339996FA}"/>
    <cellStyle name="60% - Accent1 2" xfId="341" xr:uid="{79839622-4906-415A-B37C-06188EA55A35}"/>
    <cellStyle name="60% - Accent1 3" xfId="383" xr:uid="{487743DD-EC85-4B14-8B5F-6DE225D072C8}"/>
    <cellStyle name="60% - Accent1 4" xfId="450" xr:uid="{643C6958-11B0-4F9F-A8BC-EAD4931CCE63}"/>
    <cellStyle name="60% - Accent1 5" xfId="46" xr:uid="{5D749C6A-4385-4CC4-B77C-2613FE1261BD}"/>
    <cellStyle name="60% - Accent2 2" xfId="342" xr:uid="{EB091715-EA84-4F79-89D5-E507F8910928}"/>
    <cellStyle name="60% - Accent2 3" xfId="384" xr:uid="{A8B8E7EC-92F1-4FD5-BB7E-B4CBD63DA0CE}"/>
    <cellStyle name="60% - Accent2 4" xfId="451" xr:uid="{AFFE3054-09B8-4F49-AFD9-E1B3C97BC9DC}"/>
    <cellStyle name="60% - Accent2 5" xfId="47" xr:uid="{B3593B2E-437C-41C9-A332-3E1DD7EF734D}"/>
    <cellStyle name="60% - Accent3 2" xfId="343" xr:uid="{EBC913A3-26C9-4CE1-9132-CC2D53E40016}"/>
    <cellStyle name="60% - Accent3 3" xfId="385" xr:uid="{CCD95705-E7F5-42B8-B076-89B5737F1327}"/>
    <cellStyle name="60% - Accent3 4" xfId="452" xr:uid="{03D7642E-299E-4AF7-9354-ADB6C968CFEB}"/>
    <cellStyle name="60% - Accent3 5" xfId="48" xr:uid="{33D71125-292B-494C-8AAD-29F30E4B5C0F}"/>
    <cellStyle name="60% - Accent4 2" xfId="344" xr:uid="{A5A27ED9-F935-41FA-B688-DF576AA52DD3}"/>
    <cellStyle name="60% - Accent4 3" xfId="386" xr:uid="{3FCC9443-CF59-4EA1-B4A6-8F9B90AA55F3}"/>
    <cellStyle name="60% - Accent4 4" xfId="453" xr:uid="{C00035AD-BF22-41B9-9674-2F66F36B81E2}"/>
    <cellStyle name="60% - Accent4 5" xfId="49" xr:uid="{3B540905-5AA3-41EF-8450-E7C0551074FF}"/>
    <cellStyle name="60% - Accent5 2" xfId="345" xr:uid="{63231F8A-04F7-4158-8B8F-6DE67A8C2F51}"/>
    <cellStyle name="60% - Accent5 3" xfId="387" xr:uid="{945E1847-3128-4424-A581-EE864DDB2442}"/>
    <cellStyle name="60% - Accent5 4" xfId="454" xr:uid="{347B0BEA-334C-4F4D-8C91-25AF462D6168}"/>
    <cellStyle name="60% - Accent5 5" xfId="50" xr:uid="{F84DC279-56E0-4044-9936-B30A4E95E5AF}"/>
    <cellStyle name="60% - Accent6 2" xfId="346" xr:uid="{DF310CE1-578C-4BDD-9C54-73ECEC7171AD}"/>
    <cellStyle name="60% - Accent6 3" xfId="388" xr:uid="{81B0B450-2C6F-44D1-A370-62CDF8309C66}"/>
    <cellStyle name="60% - Accent6 4" xfId="455" xr:uid="{A4E5B097-4107-45CE-A3CF-F4A7EA76F050}"/>
    <cellStyle name="60% - Accent6 5" xfId="51" xr:uid="{05558E19-16C8-4104-AC5E-B865F73F686C}"/>
    <cellStyle name="Accent1 2" xfId="347" xr:uid="{7826D7E3-EE4F-4478-920F-2E72EA0D578B}"/>
    <cellStyle name="Accent1 3" xfId="389" xr:uid="{03D4B965-68F2-48CE-AD7B-22984A5A0339}"/>
    <cellStyle name="Accent1 4" xfId="456" xr:uid="{B7DBD8BE-E772-464D-A817-34744B847055}"/>
    <cellStyle name="Accent1 5" xfId="52" xr:uid="{44020E85-08B8-4456-9248-FBCCE6EC0E49}"/>
    <cellStyle name="Accent2 2" xfId="348" xr:uid="{B41FF5EF-648F-43F2-BC57-9FE22E90C95C}"/>
    <cellStyle name="Accent2 3" xfId="390" xr:uid="{C9C7F5BF-E16F-4FC6-89D6-F99F2AA7AD92}"/>
    <cellStyle name="Accent2 4" xfId="457" xr:uid="{3CA9581D-AE35-452D-9177-73627CA3BEB2}"/>
    <cellStyle name="Accent2 5" xfId="53" xr:uid="{EEE55B1B-1C20-4AC3-8068-535F6EF8A76B}"/>
    <cellStyle name="Accent3 2" xfId="349" xr:uid="{6F067D9A-5778-4FD8-A51E-F45E0B27CF93}"/>
    <cellStyle name="Accent3 3" xfId="391" xr:uid="{D39DCEB9-73D4-410F-B87B-512632662B08}"/>
    <cellStyle name="Accent3 4" xfId="458" xr:uid="{B41A4A48-E7E5-4E50-B27A-FD3777AB983F}"/>
    <cellStyle name="Accent3 5" xfId="54" xr:uid="{E7BA79C7-05C0-4ED1-B43C-653C87A1FBA0}"/>
    <cellStyle name="Accent4 2" xfId="350" xr:uid="{7B6BABCD-FF93-414F-BD0E-DEFCA8530BCA}"/>
    <cellStyle name="Accent4 3" xfId="392" xr:uid="{F070854F-BEF8-4723-BE29-65034062D14E}"/>
    <cellStyle name="Accent4 4" xfId="459" xr:uid="{87ECBA80-4AE9-4F96-9329-49336DD5B321}"/>
    <cellStyle name="Accent4 5" xfId="55" xr:uid="{266F6754-C3CE-4821-8ECE-707FCFC7079B}"/>
    <cellStyle name="Accent5 2" xfId="351" xr:uid="{AA27A34E-8B27-4C71-B513-120E2846344C}"/>
    <cellStyle name="Accent5 3" xfId="393" xr:uid="{B3150DF2-7CA7-455C-93EE-55E9C78011F2}"/>
    <cellStyle name="Accent5 4" xfId="460" xr:uid="{457029ED-AE41-410D-B2A3-97BEE4D391FD}"/>
    <cellStyle name="Accent5 5" xfId="56" xr:uid="{5603B065-290B-4677-918D-F71CA317C902}"/>
    <cellStyle name="Accent6 2" xfId="352" xr:uid="{3E918E0E-51DD-4630-8AF3-1C5457D83BD4}"/>
    <cellStyle name="Accent6 3" xfId="394" xr:uid="{37122EC3-4E8B-46F0-ADCB-8F96CFBE8D05}"/>
    <cellStyle name="Accent6 4" xfId="461" xr:uid="{8A706DB0-80DA-4FE2-ADB1-BD564A98207D}"/>
    <cellStyle name="Accent6 5" xfId="57" xr:uid="{D13C362D-5118-4C37-9634-6F0AAA474A6F}"/>
    <cellStyle name="Annual date" xfId="58" xr:uid="{27BF48C8-ED82-42C2-8FAB-0B8F85C131E5}"/>
    <cellStyle name="Annual date 2" xfId="212" xr:uid="{DD209DBA-5BAC-42DF-84B4-830C2CFFC999}"/>
    <cellStyle name="Annual date with *" xfId="59" xr:uid="{A95913C7-90B1-4578-B1A1-BE6028BB729E}"/>
    <cellStyle name="Annual date with * 2" xfId="213" xr:uid="{C36F4856-52A7-46E8-BBB1-4D9FE290B81F}"/>
    <cellStyle name="Annual date with ª" xfId="60" xr:uid="{C19D9F7E-0E01-47CD-8BCF-71533C2BF983}"/>
    <cellStyle name="Annual date with a *" xfId="61" xr:uid="{DD8828AE-5AD5-404C-AE6F-4725CDFE654D}"/>
    <cellStyle name="Annual date with ª 10" xfId="707" xr:uid="{1CCDDE19-796A-4C07-A622-283C769A5CBB}"/>
    <cellStyle name="Annual date with ª 11" xfId="928" xr:uid="{59107420-A127-444E-805E-2F9E74D154D1}"/>
    <cellStyle name="Annual date with ª 12" xfId="640" xr:uid="{C7DE8FE7-885A-4957-BE70-7A7B2CC5E858}"/>
    <cellStyle name="Annual date with ª 13" xfId="1033" xr:uid="{3B8A17EA-710D-44DC-A7A9-A465D2363FC3}"/>
    <cellStyle name="Annual date with ª 2" xfId="214" xr:uid="{6BA753B0-A72E-4647-BB3B-709D6B7651F9}"/>
    <cellStyle name="Annual date with ª 3" xfId="395" xr:uid="{FC0F650E-2FE2-487D-AA48-EFC02A1E68E1}"/>
    <cellStyle name="Annual date with ª 4" xfId="462" xr:uid="{D73A7F13-B484-499E-BDCF-28555EB551E1}"/>
    <cellStyle name="Annual date with ª 5" xfId="537" xr:uid="{41467B3C-8C9C-435B-ADBA-8EF80881DC29}"/>
    <cellStyle name="Annual date with ª 6" xfId="654" xr:uid="{C97CAD6F-31E6-4CDD-862F-7CAF475B90E1}"/>
    <cellStyle name="Annual date with ª 7" xfId="695" xr:uid="{89F5CE9A-0B07-49B1-83A9-F505BB9E4829}"/>
    <cellStyle name="Annual date with ª 8" xfId="671" xr:uid="{5D5E2D8F-C161-41FB-AEBE-C9EF9A655D6F}"/>
    <cellStyle name="Annual date with ª 9" xfId="961" xr:uid="{26F240EB-86FC-4B6C-9A2A-A3FBBDEB932D}"/>
    <cellStyle name="Annual date with a ª" xfId="62" xr:uid="{33DD70D6-8CDD-4747-A54E-E245521DDAAB}"/>
    <cellStyle name="Annual date with ª_OSURGDP current" xfId="63" xr:uid="{61588041-5970-4F7C-94DF-0DAA149A2D81}"/>
    <cellStyle name="Annual date_Book1" xfId="64" xr:uid="{1F610C96-C17A-427E-8211-481A4464FB8C}"/>
    <cellStyle name="Bad 2" xfId="353" xr:uid="{BD5433CB-53F5-488D-9D37-6C8B166E6671}"/>
    <cellStyle name="Bad 3" xfId="396" xr:uid="{B221A4A9-5AC4-486B-8B4E-E635DD34C971}"/>
    <cellStyle name="Bad 4" xfId="463" xr:uid="{E6370163-5883-45B6-A69E-DFCD224ACBD3}"/>
    <cellStyle name="Bad 5" xfId="65" xr:uid="{B7C109CA-FF11-4622-A650-20AE47A7EF00}"/>
    <cellStyle name="billions [0]" xfId="66" xr:uid="{24C5E33E-2AB7-45AD-BF57-3604A2E6A35E}"/>
    <cellStyle name="billions [0] 2" xfId="215" xr:uid="{43793EED-19CB-46E1-AFF5-9F70781811C3}"/>
    <cellStyle name="billions [0] Narrow" xfId="67" xr:uid="{C39ECE27-EDFF-4F91-8F94-845B7CED6228}"/>
    <cellStyle name="billions [0]_Book1" xfId="68" xr:uid="{F963E0A3-49B4-4FDE-BDCF-8887B1B4C6ED}"/>
    <cellStyle name="billions [1]" xfId="69" xr:uid="{041B9976-5F2E-4253-8DA8-B0C737465B09}"/>
    <cellStyle name="billions [1] Narrow" xfId="70" xr:uid="{6CEDF78D-572F-463F-A4E6-B2FF777FDF2F}"/>
    <cellStyle name="billions [1] Narrow 2" xfId="216" xr:uid="{6FAB5B70-99C3-41A6-9E62-B1A41940071B}"/>
    <cellStyle name="billions [1]_CANSUR" xfId="71" xr:uid="{78C01C55-DFBE-44B2-B2EC-0F54A9B63447}"/>
    <cellStyle name="billions [2]" xfId="72" xr:uid="{352A9AE6-F6C7-44A1-A9B2-1CAE624B0071}"/>
    <cellStyle name="billions [2] Narrow" xfId="73" xr:uid="{3C4C11BE-BEA7-4964-B8D2-6983692025F4}"/>
    <cellStyle name="billions [2] Narrow 2" xfId="217" xr:uid="{E07AA2A1-73D9-4308-B6A0-8AFED71A93D7}"/>
    <cellStyle name="billions [2]_CANSUR" xfId="74" xr:uid="{139DF537-546A-4897-9686-9636980E7E63}"/>
    <cellStyle name="Calculation 2" xfId="354" xr:uid="{D82469DF-A823-4E85-A660-4B1B481D22F6}"/>
    <cellStyle name="Calculation 3" xfId="397" xr:uid="{85E15E2C-2610-4732-ADA3-306627534C2F}"/>
    <cellStyle name="Calculation 3 2" xfId="569" xr:uid="{5BF6458E-C2A2-41FB-9BE6-AF64560CE03B}"/>
    <cellStyle name="Calculation 3 2 2" xfId="705" xr:uid="{5ECF40B6-2D4D-4626-AEC7-056368EEAD00}"/>
    <cellStyle name="Calculation 3 2 2 2" xfId="1218" xr:uid="{5001C6ED-251F-4F77-9820-B61E421E9587}"/>
    <cellStyle name="Calculation 3 2 2 2 2" xfId="2267" xr:uid="{0F7727D6-C552-4DDD-A486-F0B4C9A94A9C}"/>
    <cellStyle name="Calculation 3 2 2 2 3" xfId="2622" xr:uid="{B6BC905B-4F0B-4E67-AA40-0E45B453AE22}"/>
    <cellStyle name="Calculation 3 2 2 2 4" xfId="2748" xr:uid="{CBCB4F42-3803-49EA-8DEE-4AA68DE0761D}"/>
    <cellStyle name="Calculation 3 2 2 3" xfId="1912" xr:uid="{ECC6F8B7-A6E8-4C95-9602-F9BB7A1C8EA3}"/>
    <cellStyle name="Calculation 3 2 2 4" xfId="1617" xr:uid="{BB2B6DCE-BEC2-4DE9-A615-A18BD54E3CF6}"/>
    <cellStyle name="Calculation 3 2 3" xfId="641" xr:uid="{B0C99FC5-73A1-4A47-84D7-958C23F8DBA6}"/>
    <cellStyle name="Calculation 3 2 3 2" xfId="1178" xr:uid="{9778C70A-F26D-4404-B172-4DBA9D255EEA}"/>
    <cellStyle name="Calculation 3 2 3 2 2" xfId="2227" xr:uid="{7ADBDD50-9054-4E34-9800-02B141E128A1}"/>
    <cellStyle name="Calculation 3 2 3 2 3" xfId="1740" xr:uid="{E9F1AD1F-0CEC-4761-A0F3-CBE5B94D1D5E}"/>
    <cellStyle name="Calculation 3 2 3 2 4" xfId="2709" xr:uid="{0E46C31E-D731-4C61-ABC8-928C2F7B6DB7}"/>
    <cellStyle name="Calculation 3 2 3 3" xfId="1861" xr:uid="{59CC120A-3684-4980-9F26-B6F29F8CFE4A}"/>
    <cellStyle name="Calculation 3 2 3 4" xfId="1852" xr:uid="{B55C2586-1E1F-45DC-A187-06B23B2A2A71}"/>
    <cellStyle name="Calculation 3 2 3 5" xfId="1939" xr:uid="{EF83F746-1954-411F-85C0-392DD7F51E86}"/>
    <cellStyle name="Calculation 3 2 4" xfId="712" xr:uid="{115DE51E-E9A2-4AF4-AA9C-A208ECFB8434}"/>
    <cellStyle name="Calculation 3 2 4 2" xfId="1223" xr:uid="{E874077E-F2AE-49F1-8291-975B3ACB6FA2}"/>
    <cellStyle name="Calculation 3 2 4 2 2" xfId="2272" xr:uid="{6D84372B-4D54-4060-A017-13022DB27D02}"/>
    <cellStyle name="Calculation 3 2 4 2 3" xfId="2351" xr:uid="{793FBA52-4391-4D9E-941F-FFF1F7908BE8}"/>
    <cellStyle name="Calculation 3 2 4 2 4" xfId="2753" xr:uid="{F8D9FDE5-D6C3-412D-B77A-1FC96074FDBD}"/>
    <cellStyle name="Calculation 3 2 4 3" xfId="1919" xr:uid="{E2F564E6-76D9-40D4-8F8E-A8B35D5196A2}"/>
    <cellStyle name="Calculation 3 2 4 4" xfId="1778" xr:uid="{F845E6DF-F368-4480-B0C7-ABCD1B30055F}"/>
    <cellStyle name="Calculation 3 2 4 5" xfId="2024" xr:uid="{A150776F-9306-4214-A36F-06714E502256}"/>
    <cellStyle name="Calculation 3 2 5" xfId="708" xr:uid="{DF4AFC1D-F90D-4B32-A142-63AAE86DB328}"/>
    <cellStyle name="Calculation 3 2 5 2" xfId="1220" xr:uid="{650BC9B2-B02D-422C-877F-AA5CFC619091}"/>
    <cellStyle name="Calculation 3 2 5 2 2" xfId="2269" xr:uid="{039BC7F0-8D8F-4488-8481-A2A546A51CC6}"/>
    <cellStyle name="Calculation 3 2 5 2 3" xfId="1631" xr:uid="{8052E435-9F51-4AD3-B632-9A9A944BDA7A}"/>
    <cellStyle name="Calculation 3 2 5 2 4" xfId="2750" xr:uid="{E5B91022-1111-4F2C-BC05-ADF76F815E9B}"/>
    <cellStyle name="Calculation 3 2 5 3" xfId="1915" xr:uid="{1F4ACDD9-932A-4404-B27B-28D42D71C97C}"/>
    <cellStyle name="Calculation 3 2 5 4" xfId="1738" xr:uid="{91102893-E377-4980-A427-460A7C01543E}"/>
    <cellStyle name="Calculation 3 2 5 5" xfId="2661" xr:uid="{3C9D0EB4-F5BA-4FEA-AC3D-6CC55883BAA7}"/>
    <cellStyle name="Calculation 3 3" xfId="701" xr:uid="{33BD6993-4D85-45A3-A94E-56DB6913290D}"/>
    <cellStyle name="Calculation 3 3 2" xfId="1215" xr:uid="{2A9D8F9C-88B5-43A6-ABF7-5F02B08CF7C4}"/>
    <cellStyle name="Calculation 3 3 2 2" xfId="2264" xr:uid="{C72C4027-6BFC-4C4B-8511-D5B81A7B96AF}"/>
    <cellStyle name="Calculation 3 3 2 3" xfId="2363" xr:uid="{3C834EE4-FAC0-4ECB-82FF-1E256B38C81B}"/>
    <cellStyle name="Calculation 3 3 2 4" xfId="2745" xr:uid="{F78FCFA0-BC1A-46F8-B812-80E5ACCD14FA}"/>
    <cellStyle name="Calculation 3 3 3" xfId="1909" xr:uid="{0A52484E-84A1-4609-9FD8-A9A4E23B0460}"/>
    <cellStyle name="Calculation 3 3 4" xfId="2388" xr:uid="{D16C206E-DD6D-4275-B8F5-9FFC6692A933}"/>
    <cellStyle name="Calculation 3 3 5" xfId="1814" xr:uid="{C46DA277-F0DA-4AA9-B7BC-223AD9B947F3}"/>
    <cellStyle name="Calculation 3 4" xfId="678" xr:uid="{FCA02D55-EF7B-4EC0-98AE-C8F0526ABA80}"/>
    <cellStyle name="Calculation 3 4 2" xfId="1206" xr:uid="{97EF88D5-2164-431E-B330-C9C28449171D}"/>
    <cellStyle name="Calculation 3 4 2 2" xfId="2255" xr:uid="{AD8C3A21-44C4-4121-95D5-17C0DDA80267}"/>
    <cellStyle name="Calculation 3 4 2 3" xfId="1549" xr:uid="{F40320AE-C2D8-4C0F-A959-D7357F5A7A8C}"/>
    <cellStyle name="Calculation 3 4 2 4" xfId="2736" xr:uid="{E1B16FFD-37AA-46DE-B859-F4F15439F6E8}"/>
    <cellStyle name="Calculation 3 4 3" xfId="1893" xr:uid="{CEA813AC-9FA5-4960-9A48-093697B34C36}"/>
    <cellStyle name="Calculation 3 4 4" xfId="2349" xr:uid="{A75DE638-3B33-4656-AB81-A946A233F2C0}"/>
    <cellStyle name="Calculation 3 4 5" xfId="2539" xr:uid="{650DEA42-BD35-46CE-A963-2F28ADC109E5}"/>
    <cellStyle name="Calculation 3 5" xfId="767" xr:uid="{944ADC6A-C911-43C9-AC35-7AC8FABF941E}"/>
    <cellStyle name="Calculation 3 5 2" xfId="1270" xr:uid="{016F992E-8F75-474D-9F66-B61D73C3D32C}"/>
    <cellStyle name="Calculation 3 5 2 2" xfId="2312" xr:uid="{1ADF8B55-B1CC-4FEF-A335-A1E583CFDEC3}"/>
    <cellStyle name="Calculation 3 5 2 3" xfId="2667" xr:uid="{08205397-5A13-4271-973B-7F9FBA513052}"/>
    <cellStyle name="Calculation 3 5 2 4" xfId="2786" xr:uid="{1EA95948-CA26-477E-B471-E25379336E94}"/>
    <cellStyle name="Calculation 3 5 3" xfId="1966" xr:uid="{4995A2B6-D1DC-45BF-8453-DBD3131B3DF2}"/>
    <cellStyle name="Calculation 3 5 4" xfId="1694" xr:uid="{93EB7407-1D69-4BFF-9AAA-F2FC788EF120}"/>
    <cellStyle name="Calculation 3 5 5" xfId="2027" xr:uid="{D1E1689C-EB98-4248-923A-4387F69842D7}"/>
    <cellStyle name="Calculation 3 6" xfId="786" xr:uid="{C34D8F53-7D0C-4B37-BA16-AC0B9BA92997}"/>
    <cellStyle name="Calculation 3 6 2" xfId="1285" xr:uid="{2AC0047B-A0DB-4589-8F7D-2B4B78A0C626}"/>
    <cellStyle name="Calculation 3 6 2 2" xfId="2326" xr:uid="{8EDED68F-B06B-4638-A0A2-2C7F17D0132A}"/>
    <cellStyle name="Calculation 3 6 2 3" xfId="2572" xr:uid="{12909ECD-3707-4D26-A23B-F30C1AB2341D}"/>
    <cellStyle name="Calculation 3 6 2 4" xfId="2800" xr:uid="{49237C90-43D5-44DF-9AEF-E9E9A3B4CEBE}"/>
    <cellStyle name="Calculation 3 6 3" xfId="1982" xr:uid="{C031124F-1FD2-4F38-B690-448E1FBF9E32}"/>
    <cellStyle name="Calculation 3 6 4" xfId="1589" xr:uid="{C885B1EF-EF94-4B2B-9DCC-1434B16F11B0}"/>
    <cellStyle name="Calculation 3 6 5" xfId="2387" xr:uid="{885F3A01-0A34-4D51-86D7-290E5CFCF3D3}"/>
    <cellStyle name="Calculation 3 7" xfId="1730" xr:uid="{AD035886-077A-432C-973D-E4D670BF3E6F}"/>
    <cellStyle name="Calculation 3 8" xfId="2212" xr:uid="{EEF81C39-6A37-413A-84C2-0625FEE6A21D}"/>
    <cellStyle name="Calculation 4" xfId="464" xr:uid="{CD803CA3-0F8A-48DB-8117-97772EBCF89C}"/>
    <cellStyle name="Calculation 4 2" xfId="589" xr:uid="{08C57B62-1303-4EA5-BADD-0CD3B21B69A4}"/>
    <cellStyle name="Calculation 4 2 2" xfId="790" xr:uid="{B3611677-86FB-4CE9-AF7D-2D1271FCD53C}"/>
    <cellStyle name="Calculation 4 2 2 2" xfId="1288" xr:uid="{BFE6A060-DA78-4287-8A82-F464DF43CAD6}"/>
    <cellStyle name="Calculation 4 2 2 2 2" xfId="2329" xr:uid="{F8AF6BAD-28E1-4572-ADB0-381389DC65C1}"/>
    <cellStyle name="Calculation 4 2 2 2 3" xfId="2526" xr:uid="{9488C886-521C-4F4C-AD83-F2102228446A}"/>
    <cellStyle name="Calculation 4 2 2 2 4" xfId="2803" xr:uid="{E1C9EE72-5161-4B77-900D-8C4B1D2A9B44}"/>
    <cellStyle name="Calculation 4 2 2 3" xfId="1986" xr:uid="{90085357-FA7A-49D3-B1B0-AE0103E8F625}"/>
    <cellStyle name="Calculation 4 2 2 4" xfId="1732" xr:uid="{F0A350C3-F584-42FE-A824-50FE1DECED62}"/>
    <cellStyle name="Calculation 4 2 3" xfId="984" xr:uid="{B33CB912-8DAC-4BBF-B099-1DE23FF086C4}"/>
    <cellStyle name="Calculation 4 2 3 2" xfId="1472" xr:uid="{DE4BA7AF-544F-44B3-BC71-FCD6E0D960F8}"/>
    <cellStyle name="Calculation 4 2 3 2 2" xfId="2455" xr:uid="{A413FF23-33A6-4AF3-A8BD-81693E728DDA}"/>
    <cellStyle name="Calculation 4 2 3 2 3" xfId="2656" xr:uid="{BBEEEE09-1020-4971-862F-679581E129BF}"/>
    <cellStyle name="Calculation 4 2 3 2 4" xfId="2886" xr:uid="{3C01E722-5C44-4D6A-96A2-367C1907232F}"/>
    <cellStyle name="Calculation 4 2 3 3" xfId="2122" xr:uid="{651ABB85-2E6B-42B0-917E-1980920AA300}"/>
    <cellStyle name="Calculation 4 2 3 4" xfId="2529" xr:uid="{91F66C0D-16C9-4BEE-8790-BE89EB39FD0C}"/>
    <cellStyle name="Calculation 4 2 3 5" xfId="2612" xr:uid="{95F00127-BF68-427E-A06E-B1E1507B5043}"/>
    <cellStyle name="Calculation 4 2 4" xfId="1008" xr:uid="{1DF2793F-A05B-4766-9342-A240A21EDA29}"/>
    <cellStyle name="Calculation 4 2 4 2" xfId="1494" xr:uid="{01DB0BD6-1A21-42DD-9078-E5ED39204067}"/>
    <cellStyle name="Calculation 4 2 4 2 2" xfId="2477" xr:uid="{DDE3E161-DA7B-4ED3-9934-2CC2A82738C6}"/>
    <cellStyle name="Calculation 4 2 4 2 3" xfId="2380" xr:uid="{3022A337-65E6-4935-AB84-526823F17076}"/>
    <cellStyle name="Calculation 4 2 4 2 4" xfId="2908" xr:uid="{DE5AC476-E2C9-402A-A383-23FE6089E7E5}"/>
    <cellStyle name="Calculation 4 2 4 3" xfId="2145" xr:uid="{8B75F2D5-7265-4631-872D-CE55831955D0}"/>
    <cellStyle name="Calculation 4 2 4 4" xfId="2591" xr:uid="{8EFDFB42-84B7-4D06-A5FD-688241954C24}"/>
    <cellStyle name="Calculation 4 2 4 5" xfId="2080" xr:uid="{6FAE18A5-8C74-4CF9-93E3-05AC297427A8}"/>
    <cellStyle name="Calculation 4 2 5" xfId="693" xr:uid="{312ACE39-C6FE-4DC1-A246-F8FE6A11E9E2}"/>
    <cellStyle name="Calculation 4 2 5 2" xfId="1213" xr:uid="{49FF3DBE-E8FC-4D37-A380-A101AA77659D}"/>
    <cellStyle name="Calculation 4 2 5 2 2" xfId="2262" xr:uid="{B24DC85D-3F1B-42A3-895D-10BEDFFD59E0}"/>
    <cellStyle name="Calculation 4 2 5 2 3" xfId="2197" xr:uid="{5090E433-EF90-4C30-A40F-1C846C6C091C}"/>
    <cellStyle name="Calculation 4 2 5 2 4" xfId="2743" xr:uid="{A33A524C-0D54-46C3-9962-DBA1B84E231F}"/>
    <cellStyle name="Calculation 4 2 5 3" xfId="1904" xr:uid="{A7C96178-1C10-4995-BD1C-C0D7628D2DA2}"/>
    <cellStyle name="Calculation 4 2 5 4" xfId="2201" xr:uid="{5A74A08F-413B-4FE1-A2E0-9F701CCBE77E}"/>
    <cellStyle name="Calculation 4 2 5 5" xfId="2052" xr:uid="{FFBA6B74-8E0F-4191-AE70-C5A27A681050}"/>
    <cellStyle name="Calculation 4 3" xfId="638" xr:uid="{27214B0F-798A-4F2F-B101-AA180283D7B2}"/>
    <cellStyle name="Calculation 4 3 2" xfId="1176" xr:uid="{EB1135C9-B4B8-4562-B637-3AA9DA8C812C}"/>
    <cellStyle name="Calculation 4 3 2 2" xfId="2225" xr:uid="{BAC8339D-68F8-406D-9018-DDD8F9229BD7}"/>
    <cellStyle name="Calculation 4 3 2 3" xfId="2543" xr:uid="{8F0561EF-DF3F-4EF7-8D3D-0D58F90F68CA}"/>
    <cellStyle name="Calculation 4 3 2 4" xfId="2707" xr:uid="{B31F4662-5501-48F6-9EB0-7A2EEFBFB3BD}"/>
    <cellStyle name="Calculation 4 3 3" xfId="1858" xr:uid="{006E8627-3F62-4FAE-9CE1-3456E0F5102E}"/>
    <cellStyle name="Calculation 4 3 4" xfId="1813" xr:uid="{701585AB-199D-4B66-A673-8787B3A4832C}"/>
    <cellStyle name="Calculation 4 3 5" xfId="1786" xr:uid="{7FD15AD6-C64E-4CB7-A33D-19971A0AEA65}"/>
    <cellStyle name="Calculation 4 4" xfId="967" xr:uid="{0C892284-36FA-4BB0-8C5B-E8D80BA78A9E}"/>
    <cellStyle name="Calculation 4 4 2" xfId="1456" xr:uid="{4B42D497-9772-4693-8802-BDBBB0E6DCDA}"/>
    <cellStyle name="Calculation 4 4 2 2" xfId="2439" xr:uid="{2E100303-1B12-4E8E-B216-9380ACD93F60}"/>
    <cellStyle name="Calculation 4 4 2 3" xfId="1818" xr:uid="{64572F06-5F49-466C-86AA-44F28C7DD8C9}"/>
    <cellStyle name="Calculation 4 4 2 4" xfId="2870" xr:uid="{2C8DF655-F5BA-4CC4-AA1E-9969C2CD2BC2}"/>
    <cellStyle name="Calculation 4 4 3" xfId="2105" xr:uid="{E1AC516E-6856-460C-978A-02614EA9081E}"/>
    <cellStyle name="Calculation 4 4 4" xfId="2685" xr:uid="{3BB78457-BD0D-4B01-B0F8-85A69F0052C4}"/>
    <cellStyle name="Calculation 4 4 5" xfId="2046" xr:uid="{09EC890B-586C-45CC-897F-4FB4E61AF57A}"/>
    <cellStyle name="Calculation 4 5" xfId="796" xr:uid="{355127AF-9844-4CAA-9FB8-0EFE498665DB}"/>
    <cellStyle name="Calculation 4 5 2" xfId="1293" xr:uid="{E92578D3-CC81-4587-929B-1D2FCAAAD2C7}"/>
    <cellStyle name="Calculation 4 5 2 2" xfId="2334" xr:uid="{D037C2A2-A756-43D2-B47D-309DA24C26F9}"/>
    <cellStyle name="Calculation 4 5 2 3" xfId="2533" xr:uid="{2AA9E364-FB97-4092-961B-8CA9CAB4F15A}"/>
    <cellStyle name="Calculation 4 5 2 4" xfId="2808" xr:uid="{69F8181A-748F-4ED4-87A1-2CC4C38CB7B9}"/>
    <cellStyle name="Calculation 4 5 3" xfId="1992" xr:uid="{C418E1D0-999F-473F-A406-79018C3FFD74}"/>
    <cellStyle name="Calculation 4 5 4" xfId="2643" xr:uid="{BC30752C-0CC2-4E8E-B661-37588E5914C2}"/>
    <cellStyle name="Calculation 4 5 5" xfId="1618" xr:uid="{CF101C75-5C61-44AB-A3C3-346885B9A211}"/>
    <cellStyle name="Calculation 4 6" xfId="1021" xr:uid="{FB7C6E9D-4A97-4A19-BB95-F5D9C48DF126}"/>
    <cellStyle name="Calculation 4 6 2" xfId="1506" xr:uid="{3253AB05-090D-4DD7-86AE-B009B8004051}"/>
    <cellStyle name="Calculation 4 6 2 2" xfId="2489" xr:uid="{E69E838A-A953-4F72-AF98-EFFC8CD556F8}"/>
    <cellStyle name="Calculation 4 6 2 3" xfId="2662" xr:uid="{2FF14C0F-7FCB-45CD-9EFE-B163A0B3144C}"/>
    <cellStyle name="Calculation 4 6 2 4" xfId="2920" xr:uid="{A8BE37C2-A73F-44B8-A0DB-0F088471E078}"/>
    <cellStyle name="Calculation 4 6 3" xfId="2158" xr:uid="{BFCFE100-8512-4920-B741-435D4D676A1C}"/>
    <cellStyle name="Calculation 4 6 4" xfId="1639" xr:uid="{196F1F5A-66F6-4940-855F-AEB769689007}"/>
    <cellStyle name="Calculation 4 6 5" xfId="1676" xr:uid="{D2F4C492-1FE5-4251-910D-F84CD21618C7}"/>
    <cellStyle name="Calculation 4 7" xfId="1772" xr:uid="{938731B2-0ACC-4193-BC2A-37F49AE6748B}"/>
    <cellStyle name="Calculation 4 8" xfId="1572" xr:uid="{7EBE32D2-4A56-4280-BA02-B41D019882A7}"/>
    <cellStyle name="Calculation 5" xfId="782" xr:uid="{F956E654-2685-4EB1-9164-CFC44F8EAD13}"/>
    <cellStyle name="Calculation 5 2" xfId="1283" xr:uid="{F649A39F-5324-4395-88A9-F60E967AAB9F}"/>
    <cellStyle name="Calculation 5 2 2" xfId="2324" xr:uid="{2A59EB1C-92F0-410B-8139-B667CF2EB3DD}"/>
    <cellStyle name="Calculation 5 2 3" xfId="2600" xr:uid="{678DC4E5-A6CF-4499-91B6-9DDE0E6D8738}"/>
    <cellStyle name="Calculation 5 2 4" xfId="2798" xr:uid="{B7D8F5AE-4423-4CD8-9673-C95A87F1502A}"/>
    <cellStyle name="Calculation 5 3" xfId="1979" xr:uid="{157A465F-FED8-47C4-9E63-5419C92D347B}"/>
    <cellStyle name="Calculation 5 4" xfId="2200" xr:uid="{7CCE5E17-33DF-46A2-B4AE-74292778D72C}"/>
    <cellStyle name="Calculation 5 5" xfId="1841" xr:uid="{594E3A79-E386-4EC6-BEB6-7B05939CC830}"/>
    <cellStyle name="Calculation 6" xfId="75" xr:uid="{D8783A4E-FF62-4586-AC65-6E2076F52B34}"/>
    <cellStyle name="Cents [0]" xfId="76" xr:uid="{4A055EF7-4690-440B-901D-53A0607421DE}"/>
    <cellStyle name="Cents [0] Narrow" xfId="77" xr:uid="{EE0B2375-A753-49CC-BFC5-3EAEC399FA18}"/>
    <cellStyle name="Cents [0] Narrow 2" xfId="218" xr:uid="{C8AD0F5E-9487-4A1D-A74B-32E68966E4F5}"/>
    <cellStyle name="Cents [0]_Book1" xfId="78" xr:uid="{820DB85E-7890-4932-A9C0-7AD82165BE55}"/>
    <cellStyle name="Cents [1]" xfId="79" xr:uid="{BDE4C9FA-9453-4C08-B54F-7E6780D1E62D}"/>
    <cellStyle name="Cents [1] 2" xfId="219" xr:uid="{74C08004-1080-4154-B4F5-08FEB20C307F}"/>
    <cellStyle name="Cents [1] 2 2" xfId="1646" xr:uid="{135F1BD6-007A-448A-9A0A-8FAED74FF704}"/>
    <cellStyle name="Cents [1] Narrow" xfId="80" xr:uid="{60E18472-0FAD-40D3-9665-186873AF06A6}"/>
    <cellStyle name="Cents [1] Narrow 2" xfId="220" xr:uid="{C635E856-683B-4460-AFCD-B73211FC4559}"/>
    <cellStyle name="Cents [1]_Book1" xfId="81" xr:uid="{23279853-DA30-40A4-A292-3CD3E704DBAE}"/>
    <cellStyle name="Cents [2]" xfId="82" xr:uid="{3902E32B-75A9-4A93-9582-CDEDC0029687}"/>
    <cellStyle name="Cents [2] +/-" xfId="83" xr:uid="{B85A68F3-3170-433D-A764-DB744E3E4766}"/>
    <cellStyle name="Cents [2] +/- 2" xfId="221" xr:uid="{9B838B01-1E85-4B0D-B5B1-EBAAC4F3555E}"/>
    <cellStyle name="Cents [2] +/- 2 2" xfId="492" xr:uid="{869DA1C1-94F8-4C65-903E-E83C1D146B3D}"/>
    <cellStyle name="Cents [2] +/- 2 2 2" xfId="1791" xr:uid="{B7449304-B867-4169-B37D-E93C1F3435FA}"/>
    <cellStyle name="Cents [2] +/- 3" xfId="465" xr:uid="{CEA043C2-39FF-49F0-BEB8-1F45334FEC44}"/>
    <cellStyle name="Cents [2] +/- 3 2" xfId="1773" xr:uid="{97213C0D-9129-42B2-8BEE-FB29E1A260F9}"/>
    <cellStyle name="Cents [2] Narrow" xfId="84" xr:uid="{AF1C9340-641C-45C8-8829-9BE3B08B4F38}"/>
    <cellStyle name="Cents [2] Narrow 2" xfId="222" xr:uid="{23B6620C-C9BE-4D62-943F-DFC5DC4B80BA}"/>
    <cellStyle name="Cents [2]_Book1" xfId="85" xr:uid="{E8E8B325-764B-4F62-86DD-6EF8193C2722}"/>
    <cellStyle name="Check Cell 2" xfId="355" xr:uid="{07D73E83-DF96-443F-A5C4-62A73F73580A}"/>
    <cellStyle name="Check Cell 3" xfId="398" xr:uid="{22731215-E820-46CC-9A6B-67DF18F814B0}"/>
    <cellStyle name="Check Cell 4" xfId="466" xr:uid="{10DE2663-E577-4517-9126-AF0765D3A122}"/>
    <cellStyle name="Check Cell 5" xfId="86" xr:uid="{3320D824-83CC-48E3-BC32-C2F5489615BC}"/>
    <cellStyle name="Comma [0] [Q]" xfId="88" xr:uid="{595EDAEF-2C1B-4177-A487-152A3A9F402A}"/>
    <cellStyle name="Comma [0] Narrow" xfId="89" xr:uid="{AF00F246-4FF6-40B6-9C14-C70893AB8A49}"/>
    <cellStyle name="Comma [0] Narrow 2" xfId="223" xr:uid="{28A5C5A9-23B4-430F-9EAB-77F73CF9C164}"/>
    <cellStyle name="Comma [1]" xfId="90" xr:uid="{74ECE354-7EDF-4121-80B1-E6534142CDFA}"/>
    <cellStyle name="Comma [1] Narrow" xfId="91" xr:uid="{DB457449-F815-444A-A73F-BD410EBDF15A}"/>
    <cellStyle name="Comma [1] Narrow 2" xfId="224" xr:uid="{104E4BAE-F1D3-4B66-AC30-1082C562DE6D}"/>
    <cellStyle name="Comma [1]_Book1" xfId="92" xr:uid="{051FE2E9-1F65-47F5-9A93-D5A43234D678}"/>
    <cellStyle name="Comma [2]" xfId="93" xr:uid="{3C9BA472-3E8D-4237-9421-E1A746E3931C}"/>
    <cellStyle name="Comma [2] Narrow" xfId="94" xr:uid="{A01685AE-C622-40A0-8F60-C03044BCBFC5}"/>
    <cellStyle name="Comma [2] Narrow 2" xfId="225" xr:uid="{DAFE7C72-4B41-4480-8547-1D89F5D64639}"/>
    <cellStyle name="Comma [2]_Deflators" xfId="262" xr:uid="{8A11D38D-1850-469F-B598-CD0E7964052A}"/>
    <cellStyle name="Comma 10" xfId="1577" xr:uid="{AC3D7A63-6BF9-4687-83C7-E53B04338F72}"/>
    <cellStyle name="Comma 11" xfId="2169" xr:uid="{973C09EB-B26F-406D-8352-1B6FDD73E14F}"/>
    <cellStyle name="Comma 12" xfId="1701" xr:uid="{84F6E990-3555-4CFA-B217-85BCCB1F6E31}"/>
    <cellStyle name="Comma 13" xfId="1630" xr:uid="{29C39BFF-5ABC-4A9B-892B-D0E4D10AE7E7}"/>
    <cellStyle name="Comma 14" xfId="2658" xr:uid="{C198B74D-9972-43D6-A91C-13A2FF1E67D8}"/>
    <cellStyle name="Comma 15" xfId="1642" xr:uid="{F6A09ECA-1CC3-4426-93B9-2AF8C2E7D574}"/>
    <cellStyle name="Comma 16" xfId="2929" xr:uid="{8A6027D4-9341-4B23-9DC4-5E53D2AC52B0}"/>
    <cellStyle name="Comma 2" xfId="260" xr:uid="{D5070739-FC5B-4D6A-AFC3-280D6E1659A3}"/>
    <cellStyle name="Comma 2 2" xfId="550" xr:uid="{844CA58E-B0FF-4534-B864-D38FF600782A}"/>
    <cellStyle name="Comma 2 2 2" xfId="1111" xr:uid="{9A505B1B-46D1-4BA0-941C-7DC395104BA6}"/>
    <cellStyle name="Comma 2 3" xfId="1044" xr:uid="{64775690-9888-4FDA-82B7-174923512218}"/>
    <cellStyle name="Comma 3" xfId="263" xr:uid="{07257FDF-73A8-4717-B559-1F0A917EFE58}"/>
    <cellStyle name="Comma 3 2" xfId="264" xr:uid="{1886DC82-EC39-46B0-8D8E-7CF45C2D6969}"/>
    <cellStyle name="Comma 3 2 2" xfId="552" xr:uid="{12D3CBE3-7179-49B6-927A-390C4D19BBFA}"/>
    <cellStyle name="Comma 3 2 2 2" xfId="1113" xr:uid="{A3661C24-B03A-4C11-A341-5F52A947E09E}"/>
    <cellStyle name="Comma 3 2 3" xfId="1046" xr:uid="{66F24661-6A6F-4A7F-8CF7-01FEBF776B44}"/>
    <cellStyle name="Comma 3 3" xfId="551" xr:uid="{8821978C-814A-48C0-9468-9B1EA5BBC681}"/>
    <cellStyle name="Comma 3 3 2" xfId="1112" xr:uid="{AC23FB2E-DAB1-44D0-A0BD-E014EFE7A058}"/>
    <cellStyle name="Comma 3 4" xfId="1045" xr:uid="{C84D8A35-933A-4308-9A0A-A6B175A4F625}"/>
    <cellStyle name="Comma 4" xfId="265" xr:uid="{097A459F-4000-4D7B-B4A0-523A5CEBDEEF}"/>
    <cellStyle name="Comma 4 2" xfId="553" xr:uid="{A3DEE3AC-55EF-4A9F-A35B-03C15B1004EF}"/>
    <cellStyle name="Comma 4 2 2" xfId="1114" xr:uid="{34140507-5584-41CC-94CD-6D61A1039A23}"/>
    <cellStyle name="Comma 4 3" xfId="1047" xr:uid="{1C415A63-2AAA-4AD0-99DF-1005C0CA787A}"/>
    <cellStyle name="Comma 5" xfId="399" xr:uid="{6C8473F3-3D31-4F83-8A7C-9CD27937737D}"/>
    <cellStyle name="Comma 5 2" xfId="570" xr:uid="{B0733C93-D047-47D4-A0DB-B87DBFC133F8}"/>
    <cellStyle name="Comma 5 2 2" xfId="1130" xr:uid="{39BA621D-4CE7-4BB2-802D-8130D4FF9C52}"/>
    <cellStyle name="Comma 5 3" xfId="1063" xr:uid="{50EE4823-1EBC-4710-867D-284546D82B9F}"/>
    <cellStyle name="Comma 6" xfId="467" xr:uid="{F3DB8A8C-4DCC-4BF8-85AA-5422DE942630}"/>
    <cellStyle name="Comma 6 2" xfId="590" xr:uid="{1C8BAA85-CB0A-4109-8686-A41C73CB384F}"/>
    <cellStyle name="Comma 6 2 2" xfId="1132" xr:uid="{0A995355-7AD7-4240-AC52-48CEC811D7D4}"/>
    <cellStyle name="Comma 6 3" xfId="1065" xr:uid="{8B1750A3-00F2-446C-9279-BB6DA2BF23C8}"/>
    <cellStyle name="Comma 7" xfId="538" xr:uid="{035866B3-00FC-40D9-8431-5D4FE1AB35FF}"/>
    <cellStyle name="Comma 7 2" xfId="1109" xr:uid="{46EC987A-28EA-4256-BA4E-9B2CA2230F62}"/>
    <cellStyle name="Comma 8" xfId="1034" xr:uid="{F502AAD9-37BD-4DE3-A443-C3B57C3B3340}"/>
    <cellStyle name="Comma 9" xfId="87" xr:uid="{770074F0-4765-4785-AD66-899B970EC025}"/>
    <cellStyle name="Comma0" xfId="266" xr:uid="{A8D4D434-2040-4662-9286-A356C60AD17B}"/>
    <cellStyle name="Currency [0] Narrow" xfId="95" xr:uid="{089D9CC4-0907-4D71-AFAC-4B84563332B1}"/>
    <cellStyle name="Currency [0] Narrow 2" xfId="226" xr:uid="{19DDE0BD-EE13-48F3-898B-02A55B66B15F}"/>
    <cellStyle name="Currency [1]" xfId="96" xr:uid="{682FA33D-1F31-4311-94AA-F86DE886DA1F}"/>
    <cellStyle name="Currency [1] Narrow" xfId="97" xr:uid="{8361407C-7EF5-45BF-8E83-3F8C76854847}"/>
    <cellStyle name="Currency [1] Narrow 2" xfId="227" xr:uid="{A45447DE-FC31-4EBC-B3F3-3161A1100643}"/>
    <cellStyle name="Currency [1]_Book1" xfId="98" xr:uid="{CB14FE4B-9AF7-4E42-99D4-F3160964E445}"/>
    <cellStyle name="Currency [2]" xfId="99" xr:uid="{E44BA4C3-0FEB-4BA0-9087-9C7CD6D94CBC}"/>
    <cellStyle name="Currency [2] (Q)" xfId="100" xr:uid="{8FA95E75-AB5D-4969-83BB-BE138812839B}"/>
    <cellStyle name="Currency [2] (Q) 2" xfId="228" xr:uid="{031D74BD-7D15-46FC-B4B5-CC94D3DF3EDC}"/>
    <cellStyle name="Currency [2] (Q) 2 2" xfId="493" xr:uid="{372BCBC8-2F6B-4698-ABFE-77294714EBB8}"/>
    <cellStyle name="Currency [2] (Q) 2 2 2" xfId="1792" xr:uid="{18FFEFF5-3604-4B4B-891C-AC577D1FED56}"/>
    <cellStyle name="Currency [2] (Q) 3" xfId="468" xr:uid="{0B2BBBAD-937B-405B-8716-55889E1E498E}"/>
    <cellStyle name="Currency [2] (Q) 3 2" xfId="1775" xr:uid="{4EEBA3F3-AAD1-44B6-93DC-C48BC6DF336C}"/>
    <cellStyle name="Currency [2] 2" xfId="539" xr:uid="{24A8C11E-D2A6-4B18-9B2A-E6B7423158EB}"/>
    <cellStyle name="Currency [2] 2 2" xfId="1110" xr:uid="{F0CE212A-595A-44D4-8046-5ACE1F5471DF}"/>
    <cellStyle name="Currency [2] 3" xfId="1035" xr:uid="{DDE01817-BB86-432D-949E-A87B26DD14BC}"/>
    <cellStyle name="Currency [2] Narrow" xfId="101" xr:uid="{7E8D6D60-E402-4B80-A080-4D6183FA7630}"/>
    <cellStyle name="Currency [2] Narrow 2" xfId="229" xr:uid="{00535325-6330-47AC-A57E-78CCD4E6B8FB}"/>
    <cellStyle name="Currency [2]_Book1" xfId="102" xr:uid="{68DAC976-AD49-405A-960E-3BA571258D70}"/>
    <cellStyle name="Currency [3]" xfId="103" xr:uid="{AB11FB99-8148-463D-BD10-393754B4D99D}"/>
    <cellStyle name="Currency0" xfId="267" xr:uid="{43237004-61A5-426A-BB32-65C6A7AA25FB}"/>
    <cellStyle name="Daily date" xfId="104" xr:uid="{2D0C0512-224C-40B9-BDA2-9E5824D5E7BC}"/>
    <cellStyle name="Daily date 2" xfId="230" xr:uid="{52A61A57-0B1B-4F78-A9F2-F06217A4245A}"/>
    <cellStyle name="Daily date 2 2" xfId="972" xr:uid="{C26E72D3-7FE2-4E16-B005-96C4785B1628}"/>
    <cellStyle name="Daily date 2 2 2" xfId="2110" xr:uid="{4854A820-6E09-482D-B578-965D7EEF8E08}"/>
    <cellStyle name="Daily date 2 2 3" xfId="1660" xr:uid="{D6B7D3C4-23EC-42D3-B3A4-10A3F0B03AF4}"/>
    <cellStyle name="Daily date 2 3" xfId="1042" xr:uid="{6C2290AB-7EB1-4D17-87BD-0934A3416741}"/>
    <cellStyle name="Daily date 2 3 2" xfId="2172" xr:uid="{C0F2745F-43A5-453D-AEC5-6286F8ECA1CF}"/>
    <cellStyle name="Daily date 2 3 3" xfId="1853" xr:uid="{C8F40903-9603-44E6-AF18-326963DB406C}"/>
    <cellStyle name="Daily date 2 4" xfId="1592" xr:uid="{FE286E3E-E579-413C-8288-61176613286C}"/>
    <cellStyle name="Daily date 3" xfId="540" xr:uid="{F4D252CC-F557-487E-9CDA-3CA971271F22}"/>
    <cellStyle name="Daily date 3 2" xfId="956" xr:uid="{4BFE8142-49EC-4915-8331-C069578651AE}"/>
    <cellStyle name="Daily date 3 2 2" xfId="1446" xr:uid="{E8689DCA-241E-424F-981D-E7FC20E07283}"/>
    <cellStyle name="Daily date 3 2 2 2" xfId="2429" xr:uid="{FF1FD07C-A0D4-4832-937E-801ED38CA6D3}"/>
    <cellStyle name="Daily date 3 2 2 3" xfId="1662" xr:uid="{0ED9F51B-44AD-46EC-A28D-743DB6B7C1F8}"/>
    <cellStyle name="Daily date 3 2 3" xfId="2177" xr:uid="{7AD89FB1-59F3-47A5-A161-672F8F823554}"/>
    <cellStyle name="Daily date 3 3" xfId="688" xr:uid="{27FB8F76-C34A-4E5B-891E-584445CE7ACB}"/>
    <cellStyle name="Daily date 3 3 2" xfId="1900" xr:uid="{D3098B7B-14D6-450D-94B9-2EC9E9124657}"/>
    <cellStyle name="Daily date 3 3 3" xfId="2608" xr:uid="{3999BB98-D44B-4F59-BA1F-2DE3A0D3C10E}"/>
    <cellStyle name="Daily date with ª" xfId="105" xr:uid="{11E6EC28-0621-4EA6-8116-92E73920DBFD}"/>
    <cellStyle name="Daily date with a *" xfId="106" xr:uid="{A1991AB7-69FF-4273-A5DA-897EFC0FB3E7}"/>
    <cellStyle name="Daily date with a * 2" xfId="232" xr:uid="{CEE55FD2-D836-4FCC-8765-48B8DE851EA1}"/>
    <cellStyle name="Daily date with a * 2 2" xfId="800" xr:uid="{9D406B9B-8F91-4B62-A4B7-625520DE70A3}"/>
    <cellStyle name="Daily date with a * 2 2 2" xfId="1996" xr:uid="{36874003-A6DF-400B-B816-FC7F0B99832A}"/>
    <cellStyle name="Daily date with a * 2 2 3" xfId="1623" xr:uid="{BFBEC290-CEC5-43F3-A09D-E85D1226D1F0}"/>
    <cellStyle name="Daily date with a * 2 3" xfId="1043" xr:uid="{D234CD01-316F-4841-B917-0AD6A2551868}"/>
    <cellStyle name="Daily date with a * 2 3 2" xfId="2173" xr:uid="{AF0B254C-3486-4BD9-9A65-D9E875E2665F}"/>
    <cellStyle name="Daily date with a * 2 3 3" xfId="1580" xr:uid="{5E4F5F18-5D4B-4721-8F75-27F1EE7CE541}"/>
    <cellStyle name="Daily date with a * 2 4" xfId="1594" xr:uid="{7785E2D7-0C44-4D8F-A8EE-763306CB2D34}"/>
    <cellStyle name="Daily date with a * 3" xfId="542" xr:uid="{8A513327-9C8E-4BEA-B6E5-9E9A0AA18863}"/>
    <cellStyle name="Daily date with a * 3 2" xfId="658" xr:uid="{CFC66184-F2A3-451C-8333-681BD29893AA}"/>
    <cellStyle name="Daily date with a * 3 2 2" xfId="1191" xr:uid="{EF8E251E-AD0A-4475-BF1E-3D677AD67B77}"/>
    <cellStyle name="Daily date with a * 3 2 2 2" xfId="2240" xr:uid="{291D7D21-82CE-4A5C-8F11-C85C2B65B68F}"/>
    <cellStyle name="Daily date with a * 3 2 2 3" xfId="2644" xr:uid="{9973ECD9-3CC5-446D-8927-C4E233BDE424}"/>
    <cellStyle name="Daily date with a * 3 2 3" xfId="2022" xr:uid="{F12345B7-E3B4-4040-9F00-D3AAE98F1B66}"/>
    <cellStyle name="Daily date with a * 3 3" xfId="720" xr:uid="{080E9CE6-5180-4A9B-846C-C1BDD098E868}"/>
    <cellStyle name="Daily date with a * 3 3 2" xfId="1925" xr:uid="{8E7F4568-CF29-4118-B8A3-CD9F9EAE9484}"/>
    <cellStyle name="Daily date with a * 3 3 3" xfId="2545" xr:uid="{D083E53C-EBD3-4C81-A03D-BFDF0BD73D5E}"/>
    <cellStyle name="Daily date with ª 10" xfId="937" xr:uid="{0753CCB5-2193-402F-B222-7B84E01975D7}"/>
    <cellStyle name="Daily date with ª 11" xfId="643" xr:uid="{42E9593B-880C-4C6D-8CA5-E388549D55FA}"/>
    <cellStyle name="Daily date with ª 12" xfId="704" xr:uid="{56D89529-E3E3-463D-97E8-E25E46C9356F}"/>
    <cellStyle name="Daily date with ª 13" xfId="1036" xr:uid="{E2B8F31A-3599-4635-9464-0BCE5253E06C}"/>
    <cellStyle name="Daily date with ª 2" xfId="231" xr:uid="{627C28B3-5058-4D9D-A16E-CFA827AEFC65}"/>
    <cellStyle name="Daily date with ª 3" xfId="400" xr:uid="{97EB6893-0629-4704-B8DB-648A43D10DE6}"/>
    <cellStyle name="Daily date with ª 4" xfId="469" xr:uid="{1FBC434E-4C78-493B-B3CA-70FD40C492E4}"/>
    <cellStyle name="Daily date with ª 5" xfId="541" xr:uid="{9F9EC6DD-2637-43DF-8778-F048BBD3172F}"/>
    <cellStyle name="Daily date with ª 6" xfId="672" xr:uid="{FC71DD0A-0659-4A66-9304-DE1A5BD06E8A}"/>
    <cellStyle name="Daily date with ª 7" xfId="689" xr:uid="{ECCA3243-307D-4386-9B08-709AE50A62EB}"/>
    <cellStyle name="Daily date with ª 8" xfId="774" xr:uid="{B69FA970-2F7C-4319-AF90-579CFAB8A62D}"/>
    <cellStyle name="Daily date with ª 9" xfId="724" xr:uid="{A3404E7D-D021-4C83-BB7B-7204FCE3214A}"/>
    <cellStyle name="Daily date with ª_OSURGDP current" xfId="107" xr:uid="{F1510D81-6389-4455-A010-E0663DA76344}"/>
    <cellStyle name="Daily date_OSURGDP current" xfId="108" xr:uid="{912EA5D0-3487-4868-A4C2-6B598A4E8F61}"/>
    <cellStyle name="Data Hard Code" xfId="268" xr:uid="{3D2790AC-1CF6-4465-BFA1-65453AB4CB9C}"/>
    <cellStyle name="Date" xfId="269" xr:uid="{26F33B4C-0D75-440D-A745-42B6A28E654B}"/>
    <cellStyle name="Date, Annual" xfId="270" xr:uid="{13E4C3C5-4689-4DB0-8BFA-2CA769E868DF}"/>
    <cellStyle name="Date, Monthly" xfId="271" xr:uid="{1F47096F-8396-4A45-9C7D-F1B57D2BABCA}"/>
    <cellStyle name="Date, Quarterly" xfId="272" xr:uid="{00348EA5-EE9C-4CCA-A753-258760A595C6}"/>
    <cellStyle name="DateTime" xfId="273" xr:uid="{8CA8EF2D-F71C-4BE9-9B3F-7C8CCD78BA38}"/>
    <cellStyle name="Explanatory Text 2" xfId="356" xr:uid="{0A6E17F6-0193-4017-87D2-E88632EB8DA4}"/>
    <cellStyle name="Explanatory Text 3" xfId="401" xr:uid="{8BFE8B7A-A115-4863-820B-11844B713683}"/>
    <cellStyle name="Explanatory Text 4" xfId="470" xr:uid="{57B007A6-A7C0-4A98-90DE-B5A204EC7521}"/>
    <cellStyle name="Explanatory Text 5" xfId="109" xr:uid="{6DA243AE-267C-4702-B8FB-8BCD43622218}"/>
    <cellStyle name="Fixed" xfId="110" xr:uid="{1FEB9AF4-95B7-45DE-8ABA-477D119BF0DC}"/>
    <cellStyle name="Fixed [0]" xfId="111" xr:uid="{818E69D2-ECB7-4152-878C-ACAEF02D81A4}"/>
    <cellStyle name="Fixed [0] (Q)" xfId="112" xr:uid="{815E7517-1350-4777-B312-D37B18E3C3F9}"/>
    <cellStyle name="Fixed [0] [Q]" xfId="113" xr:uid="{7FF88CC7-3859-43F4-98F4-5EA2FE497D3E}"/>
    <cellStyle name="Fixed [0] +/-" xfId="114" xr:uid="{5028F3E2-4353-4B88-BD56-F55B997AAAB0}"/>
    <cellStyle name="Fixed [0] Narrow" xfId="115" xr:uid="{CE2FA016-12D1-4FF8-8349-AE4A6E417796}"/>
    <cellStyle name="Fixed [0] Narrow 2" xfId="233" xr:uid="{5F385300-A802-4B73-B99F-88A59FDCC605}"/>
    <cellStyle name="Fixed [0] with decimal" xfId="274" xr:uid="{90E144C9-E9CC-48FD-8256-A5A1F75882B2}"/>
    <cellStyle name="Fixed [0]_Book1" xfId="116" xr:uid="{2687BF80-18D7-4D2E-83DF-4E1CD26113D3}"/>
    <cellStyle name="Fixed [1]" xfId="117" xr:uid="{CD5616D1-8CC1-4883-A171-C981CEB792A4}"/>
    <cellStyle name="Fixed [1] (Q)" xfId="118" xr:uid="{AE188064-E0BB-45B2-B1BB-5DC9F55F94A0}"/>
    <cellStyle name="Fixed [1] [Q] +/-" xfId="119" xr:uid="{BC950136-F625-4711-A684-F28CB951EC33}"/>
    <cellStyle name="Fixed [1] +/-" xfId="120" xr:uid="{32F9ADD2-4DAE-4EB0-A78A-0E04C883952D}"/>
    <cellStyle name="Fixed [1] Narrow" xfId="121" xr:uid="{03FBE103-72CD-4E1D-A7C1-9AC87478A325}"/>
    <cellStyle name="Fixed [1] Narrow 2" xfId="234" xr:uid="{8FCB3DE4-5604-4A22-B934-CF25D1FD263F}"/>
    <cellStyle name="Fixed [1] with a *" xfId="275" xr:uid="{E9E959D2-3439-4D0C-B708-42D5AB2B905A}"/>
    <cellStyle name="Fixed [1]_CAN_MPU" xfId="276" xr:uid="{50C253EE-3867-4448-A3EB-C0EA3DA17BD3}"/>
    <cellStyle name="Fixed [2]" xfId="122" xr:uid="{A9AC4B27-AD5B-45B0-86B5-F696EF276517}"/>
    <cellStyle name="Fixed [2] (Q)" xfId="123" xr:uid="{C055C907-F0C3-43E0-A15B-F596A9A70125}"/>
    <cellStyle name="Fixed [2] (Q) 2" xfId="471" xr:uid="{7C0231E2-C84A-4B98-9F3F-07A4F947C84A}"/>
    <cellStyle name="Fixed [2] (Q) 2 2" xfId="1776" xr:uid="{649E27E9-6991-436F-A1A1-C72CBE045018}"/>
    <cellStyle name="Fixed [2] +/-" xfId="124" xr:uid="{58DBE7BE-1531-4170-9614-A062DDBF16CD}"/>
    <cellStyle name="Fixed [2] Narrow" xfId="125" xr:uid="{7FB32310-49EA-41D1-8F3C-77F93CBFC648}"/>
    <cellStyle name="Fixed [2] with a *" xfId="126" xr:uid="{BB341BC8-6BCC-44C8-B933-A8D06E1D0630}"/>
    <cellStyle name="Fixed [2] with a * 2" xfId="235" xr:uid="{1A39DC05-697C-41AF-AA67-4FF40AFF7B26}"/>
    <cellStyle name="Fixed [2] with a * 2 2" xfId="421" xr:uid="{CBE52C51-71AE-42FD-A11A-22246827044D}"/>
    <cellStyle name="Fixed [2] with a * 2 2 2" xfId="1746" xr:uid="{4B4C1F83-26E0-486F-B4D3-B4AC496890F7}"/>
    <cellStyle name="Fixed [2] with a * 3" xfId="402" xr:uid="{2F4B1D30-A583-4870-AB84-F718E6349696}"/>
    <cellStyle name="Fixed [2] with a * 3 2" xfId="1734" xr:uid="{CB808DD6-3710-4E94-A9A7-062437DBE584}"/>
    <cellStyle name="Fixed [2]_Book1" xfId="127" xr:uid="{F2B9C64A-8CCC-4C44-A034-DC0FC55DD252}"/>
    <cellStyle name="Fixed [3]" xfId="128" xr:uid="{E27190E1-F396-40F0-89EB-095D4389BED1}"/>
    <cellStyle name="Fixed [3] +/-" xfId="129" xr:uid="{D2614FD4-64F0-45B2-B4F8-4164A63A3328}"/>
    <cellStyle name="Fixed [3] +/- 2" xfId="236" xr:uid="{977C30B4-0805-4C53-AA3B-D65DA245BF01}"/>
    <cellStyle name="Fixed [3] Narrow" xfId="130" xr:uid="{DB0FD9A0-4CA2-442F-AC12-1AF906B0B529}"/>
    <cellStyle name="Fixed [3] Narrow 2" xfId="237" xr:uid="{F3837117-0F20-48BD-B0C1-1E75D0B66FEB}"/>
    <cellStyle name="Fixed [3]_Book1" xfId="131" xr:uid="{B22F87E4-9E40-4BFA-9E7B-C7591F9AC524}"/>
    <cellStyle name="Fixed [4]" xfId="132" xr:uid="{A301407E-4DD5-4E12-B6F2-7B7CCCB27183}"/>
    <cellStyle name="Fixed [4] +/-" xfId="277" xr:uid="{F216EEC7-F83E-4D3A-A694-BEF768A8EE66}"/>
    <cellStyle name="Fixed [4] Narrow" xfId="133" xr:uid="{42B486E5-B2BE-4805-8575-CD190F2E549C}"/>
    <cellStyle name="Fixed [4] Narrow 2" xfId="238" xr:uid="{14DD78C3-8C4C-45FE-A4E9-BAA300A71EDF}"/>
    <cellStyle name="Fixed [4] Narrow 2 2" xfId="653" xr:uid="{3E44107D-D3DA-4C08-ABF5-7138D0D2890C}"/>
    <cellStyle name="Fixed [4] Narrow 2 2 2" xfId="1187" xr:uid="{CADDE9A6-4101-4DD0-83D3-A8C2272BFFC3}"/>
    <cellStyle name="Fixed [4] Narrow 2 2 2 2" xfId="2236" xr:uid="{79FE67AC-14B2-4F29-B5CC-6FCC4AA0960C}"/>
    <cellStyle name="Fixed [4] Narrow 2 2 2 3" xfId="1698" xr:uid="{645817EE-D2D2-4A63-8A96-26A4244B701A}"/>
    <cellStyle name="Fixed [4] Narrow 2 2 2 4" xfId="2718" xr:uid="{08DE1F0F-4A70-4694-AFB8-6A33CC9BD93F}"/>
    <cellStyle name="Fixed [4] Narrow 2 2 3" xfId="1871" xr:uid="{777221BC-B5A9-44D5-9B61-3F00C8CD9100}"/>
    <cellStyle name="Fixed [4] Narrow 2 2 4" xfId="1849" xr:uid="{5BE25D7C-63FF-407E-BBDF-1612F4FE2E61}"/>
    <cellStyle name="Fixed [4] Narrow 2 2 5" xfId="1816" xr:uid="{70E2666E-E422-4BAB-AFDF-326151225F0B}"/>
    <cellStyle name="Fixed [4] Narrow 2 3" xfId="2043" xr:uid="{B44F6975-34DE-4BCE-B025-5B824686F94E}"/>
    <cellStyle name="Fixed [4] Narrow 3" xfId="403" xr:uid="{2587FB45-C1BC-4840-8A9E-E99F1D049D6A}"/>
    <cellStyle name="Fixed [4] Narrow 3 2" xfId="773" xr:uid="{8A6AE687-8411-4FA4-BF4F-45F519F84B93}"/>
    <cellStyle name="Fixed [4] Narrow 3 2 2" xfId="1275" xr:uid="{40302699-67F8-4240-83B7-FBDAA1B040C4}"/>
    <cellStyle name="Fixed [4] Narrow 3 2 2 2" xfId="2317" xr:uid="{08F8C3D7-5166-4D20-B083-090225C7065F}"/>
    <cellStyle name="Fixed [4] Narrow 3 2 2 3" xfId="2567" xr:uid="{D8DB6197-911E-4D21-ACF0-A79F126F7126}"/>
    <cellStyle name="Fixed [4] Narrow 3 2 2 4" xfId="2791" xr:uid="{0C969050-F022-49D8-AA70-389B9CF25139}"/>
    <cellStyle name="Fixed [4] Narrow 3 3" xfId="872" xr:uid="{CD62FA78-2F72-4160-A7BF-C4E286E5BED4}"/>
    <cellStyle name="Fixed [4] Narrow 3 3 2" xfId="1366" xr:uid="{7CC095B3-CE99-4A30-BACF-7C025F2A564E}"/>
    <cellStyle name="Fixed [4] Narrow 3 3 2 2" xfId="2371" xr:uid="{1D532DF8-399B-4499-83DE-DEBF2F049F86}"/>
    <cellStyle name="Fixed [4] Narrow 3 3 2 3" xfId="1743" xr:uid="{9B5930D8-6492-476A-9C0F-7C96822B3694}"/>
    <cellStyle name="Fixed [4] Narrow 3 3 2 4" xfId="2823" xr:uid="{02635209-A5F4-4948-87BE-6EB1BD015219}"/>
    <cellStyle name="Fixed [4] Narrow 3 3 3" xfId="2034" xr:uid="{EE3B0C60-5D66-4938-B919-FF6CE96FF943}"/>
    <cellStyle name="Fixed [4] Narrow 3 3 4" xfId="2647" xr:uid="{4E4919CA-6EC9-4157-878E-DF53FBCAE48E}"/>
    <cellStyle name="Fixed [4] Narrow 3 3 5" xfId="1641" xr:uid="{7D10F391-63FD-4200-B9D6-4C501135D275}"/>
    <cellStyle name="Fixed [4] Narrow 3 4" xfId="777" xr:uid="{950AF873-A942-4604-A3AB-FB7277CA04A8}"/>
    <cellStyle name="Fixed [4] Narrow 3 4 2" xfId="1278" xr:uid="{1E31A63A-95DE-4564-B0AD-84825B683CB2}"/>
    <cellStyle name="Fixed [4] Narrow 3 4 2 2" xfId="2320" xr:uid="{4B3C72F2-0F8E-41C6-ACBC-6D58D2A5181C}"/>
    <cellStyle name="Fixed [4] Narrow 3 4 2 3" xfId="1650" xr:uid="{C86F1A16-AC8D-49D8-9DA2-920A38C4607A}"/>
    <cellStyle name="Fixed [4] Narrow 3 4 2 4" xfId="2794" xr:uid="{7172BF86-0C1B-4F55-92BC-1D39EFD9C21A}"/>
    <cellStyle name="Fixed [4] Narrow 3 4 3" xfId="1975" xr:uid="{7B6EB9A0-CBBE-4929-854F-C3B79ABE7C00}"/>
    <cellStyle name="Fixed [4] Narrow 3 4 4" xfId="1719" xr:uid="{346B94FC-3B37-4697-BCD9-B2D6B8D46991}"/>
    <cellStyle name="Fixed [4] Narrow 3 4 5" xfId="2606" xr:uid="{C3ADFD29-C015-419A-989D-EA3C87F845BF}"/>
    <cellStyle name="Fixed [4] Narrow 3 5" xfId="968" xr:uid="{9BDB5573-EAFE-4418-85F4-773DF3BFA82A}"/>
    <cellStyle name="Fixed [4] Narrow 3 5 2" xfId="1457" xr:uid="{92C04E1C-8A7D-4801-B3B1-952A0DB6C809}"/>
    <cellStyle name="Fixed [4] Narrow 3 5 2 2" xfId="2440" xr:uid="{D77F0E41-A3B3-42CA-839C-2B1C4B9A5A97}"/>
    <cellStyle name="Fixed [4] Narrow 3 5 2 3" xfId="1761" xr:uid="{F6755E82-17AA-4B77-B73E-60AFD12795DB}"/>
    <cellStyle name="Fixed [4] Narrow 3 5 2 4" xfId="2871" xr:uid="{C4053447-9895-46FB-9428-FC00BA15F8F0}"/>
    <cellStyle name="Fixed [4] Narrow 3 5 3" xfId="2106" xr:uid="{8447B9A1-F278-4BF2-83BA-3DF4197AEE7A}"/>
    <cellStyle name="Fixed [4] Narrow 3 5 4" xfId="2634" xr:uid="{D1A38E4B-1D52-4E59-8B53-3E9B4425758F}"/>
    <cellStyle name="Fixed [4] Narrow 3 5 5" xfId="2224" xr:uid="{66C6D65B-2C87-477B-A1C6-349D71EEA49B}"/>
    <cellStyle name="Fixed [4] Narrow 3 6" xfId="776" xr:uid="{98A9B61C-8A3E-4CF0-8EA5-8A4DF84821C7}"/>
    <cellStyle name="Fixed [4] Narrow 3 6 2" xfId="1277" xr:uid="{413B61E2-5296-4BE1-B644-6F52852D022F}"/>
    <cellStyle name="Fixed [4] Narrow 3 6 2 2" xfId="2319" xr:uid="{BDFCEAE2-7C4B-47E9-AE82-089C509AB167}"/>
    <cellStyle name="Fixed [4] Narrow 3 6 2 3" xfId="2664" xr:uid="{B68FF3F6-8EDF-4CCE-8F6B-880457788E94}"/>
    <cellStyle name="Fixed [4] Narrow 3 6 2 4" xfId="2793" xr:uid="{BF16CB39-E0F1-4F21-A170-D3056496955A}"/>
    <cellStyle name="Fixed [4] Narrow 3 6 3" xfId="1974" xr:uid="{3334EBE1-FD2F-4F71-9BD5-8A447EFAF5A3}"/>
    <cellStyle name="Fixed [4] Narrow 3 6 4" xfId="2000" xr:uid="{E1889593-0D8B-4C97-80EE-428A66C751D4}"/>
    <cellStyle name="Fixed [4] Narrow 3 6 5" xfId="1582" xr:uid="{8454B34F-8D0A-457E-9858-8D98005B65EA}"/>
    <cellStyle name="Fixed [4] Narrow 3 7" xfId="1674" xr:uid="{43F6C980-6EDC-498D-936B-70B35BC07135}"/>
    <cellStyle name="Fixed [4] Narrow 4" xfId="543" xr:uid="{CA6D58E8-855A-4467-B11C-EFF797B38457}"/>
    <cellStyle name="Fixed [4] Narrow 4 2" xfId="723" xr:uid="{B8D6A6D2-45F6-459B-9F91-D03EEFA0CDB3}"/>
    <cellStyle name="Fixed [4] Narrow 4 2 2" xfId="1229" xr:uid="{057C8F0D-BD27-4978-A7B9-C263AEDC91DF}"/>
    <cellStyle name="Fixed [4] Narrow 4 2 2 2" xfId="2277" xr:uid="{D0C58BA5-73C9-4824-BBF8-37B0ADB41BAB}"/>
    <cellStyle name="Fixed [4] Narrow 4 2 2 3" xfId="1692" xr:uid="{ED97C696-7398-4312-A95D-877BA68CABA8}"/>
    <cellStyle name="Fixed [4] Narrow 4 2 2 4" xfId="2758" xr:uid="{96819F03-C70A-4358-B968-A42FD6AF4BDF}"/>
    <cellStyle name="Fixed [4] Narrow 4 2 3" xfId="1604" xr:uid="{B462B5C2-41FD-4C33-B99E-519A6328EE76}"/>
    <cellStyle name="Fixed [4] Narrow 4 3" xfId="755" xr:uid="{9A00E13B-6B1D-41AB-B515-1AFED25E1302}"/>
    <cellStyle name="Fixed [4] Narrow 4 3 2" xfId="1258" xr:uid="{D0CD2E2A-4B79-4760-8354-4D6A1B109C88}"/>
    <cellStyle name="Fixed [4] Narrow 4 3 2 2" xfId="2300" xr:uid="{3C605931-35B0-4E36-8133-FE546568FA79}"/>
    <cellStyle name="Fixed [4] Narrow 4 3 2 3" xfId="1817" xr:uid="{A55EE072-2801-4C57-AE7B-4CCAAF7E6380}"/>
    <cellStyle name="Fixed [4] Narrow 4 3 2 4" xfId="2774" xr:uid="{85B52508-0524-4A29-83B8-58500378A655}"/>
    <cellStyle name="Fixed [4] Narrow 4 3 3" xfId="1954" xr:uid="{D9B26241-0883-4BEE-87DE-3B19960543C9}"/>
    <cellStyle name="Fixed [4] Narrow 4 3 4" xfId="1590" xr:uid="{29BEC0FE-F586-4505-A530-CC439C08D0AB}"/>
    <cellStyle name="Fixed [4] Narrow 4 3 5" xfId="2652" xr:uid="{EFF0A409-4A2C-4176-88FD-C3C807712451}"/>
    <cellStyle name="Fixed [4] Narrow 4 4" xfId="685" xr:uid="{B90AA3D6-FC9F-483F-B406-43FABD44572E}"/>
    <cellStyle name="Fixed [4] Narrow 4 4 2" xfId="1210" xr:uid="{1C47CB18-8480-4725-A8F1-17ADBE1C6B3C}"/>
    <cellStyle name="Fixed [4] Narrow 4 4 2 2" xfId="2259" xr:uid="{42DBB4EB-2CD9-4D97-A28E-A540FA59CE04}"/>
    <cellStyle name="Fixed [4] Narrow 4 4 2 3" xfId="2642" xr:uid="{FA852EA2-D179-48C8-86E5-1698937B6365}"/>
    <cellStyle name="Fixed [4] Narrow 4 4 2 4" xfId="2740" xr:uid="{BE9EED39-E768-4B03-B866-1F216C050ABC}"/>
    <cellStyle name="Fixed [4] Narrow 4 4 3" xfId="1899" xr:uid="{C0E637DD-75FF-40A4-8268-73E4F2831DDB}"/>
    <cellStyle name="Fixed [4] Narrow 4 4 4" xfId="1644" xr:uid="{61B45D5A-9B47-452A-972D-5093022B9D64}"/>
    <cellStyle name="Fixed [4] Narrow 4 4 5" xfId="1831" xr:uid="{605C7500-CB91-4053-81BC-BBEA631397F6}"/>
    <cellStyle name="Fixed [4] Narrow 4 5" xfId="717" xr:uid="{E767C568-5B9A-424B-A9D3-5CE373CBF79D}"/>
    <cellStyle name="Fixed [4] Narrow 4 5 2" xfId="1225" xr:uid="{8DE0A7A7-8D71-4B84-B80E-C6D154FD68C1}"/>
    <cellStyle name="Fixed [4] Narrow 4 5 2 2" xfId="2274" xr:uid="{D2294AEF-89E8-4EA0-9351-ACABCEF541EF}"/>
    <cellStyle name="Fixed [4] Narrow 4 5 2 3" xfId="1545" xr:uid="{55A3D2B4-F933-4611-B34C-AD0D2B857C1F}"/>
    <cellStyle name="Fixed [4] Narrow 4 5 2 4" xfId="2755" xr:uid="{77B051D1-170A-4A56-A8FB-90D10B707BDE}"/>
    <cellStyle name="Fixed [4] Narrow 4 5 3" xfId="1923" xr:uid="{0CF5074C-9CDA-4F41-8BEA-D9DBB0E1FE94}"/>
    <cellStyle name="Fixed [4] Narrow 4 5 4" xfId="1777" xr:uid="{692BCE46-B5C3-4564-91F9-C223052605AD}"/>
    <cellStyle name="Fixed [4] Narrow 4 5 5" xfId="2215" xr:uid="{6F217A7A-A17A-493B-9CD4-198998BFF566}"/>
    <cellStyle name="Fixed [4] Narrow 5" xfId="769" xr:uid="{D6CCEAC3-C3A6-4024-8EE6-471F6C677A35}"/>
    <cellStyle name="Fixed [4] Narrow 5 2" xfId="1272" xr:uid="{53007C37-212B-4F73-AA3E-7902BB6ADD5F}"/>
    <cellStyle name="Fixed [4] Narrow 5 2 2" xfId="2314" xr:uid="{25B9A248-B7BA-415B-AD88-0ACC27FE0BCB}"/>
    <cellStyle name="Fixed [4] Narrow 5 2 3" xfId="1724" xr:uid="{6DC97918-D96B-4F65-BF6D-6BBED1E77DEA}"/>
    <cellStyle name="Fixed [4] Narrow 5 2 4" xfId="2788" xr:uid="{DD3D7EDE-8670-44D9-87FF-78495B91F239}"/>
    <cellStyle name="Fixed [4] Narrow 5 3" xfId="1968" xr:uid="{34697130-1EDA-4E1D-AE29-7CA4F52CE5F3}"/>
    <cellStyle name="Fixed [4] Narrow 5 4" xfId="2649" xr:uid="{7AD75D86-041D-4FAF-A194-24359D8AED4D}"/>
    <cellStyle name="Fixed [4] Narrow 5 5" xfId="2342" xr:uid="{0CEA8CBC-8F7F-45DC-B7FA-4F4F219C98ED}"/>
    <cellStyle name="Fixed [4]_Book1" xfId="134" xr:uid="{8084B85E-CDA0-4E2B-84B7-80C739BA9DE6}"/>
    <cellStyle name="Fixed [5]" xfId="135" xr:uid="{0B645292-7B36-48DF-B9A7-88FEF2B25F10}"/>
    <cellStyle name="Fixed [5] +/-" xfId="278" xr:uid="{6EE86BD0-6C80-4FC2-86CC-61A8940A1C31}"/>
    <cellStyle name="Fixed [5] Narrow" xfId="279" xr:uid="{FA64C1F9-C695-4DB5-A8C6-FF4126187E37}"/>
    <cellStyle name="Fixed [5]_Ngdp" xfId="280" xr:uid="{0736D7CD-B920-49F8-A375-39F81E6709D3}"/>
    <cellStyle name="Fixed_Book1" xfId="136" xr:uid="{442EE11A-E4FD-41C6-8B5A-7836284EF035}"/>
    <cellStyle name="Footers" xfId="137" xr:uid="{9B176F1A-56FE-44CC-B3A0-E6DA36C4EBD3}"/>
    <cellStyle name="Good 2" xfId="357" xr:uid="{88394BAB-7760-4162-89FC-AF84BECF48A5}"/>
    <cellStyle name="Good 3" xfId="404" xr:uid="{BB2BD0AE-21CB-442E-B290-3DB58B7BE3C0}"/>
    <cellStyle name="Good 4" xfId="472" xr:uid="{D7EBFF6D-4C09-498B-B874-7A595C550339}"/>
    <cellStyle name="Good 5" xfId="138" xr:uid="{EE50B97D-8D3B-40F9-8BEF-29182D8387A7}"/>
    <cellStyle name="growth" xfId="281" xr:uid="{16174347-7597-44BC-B489-657FE71CED66}"/>
    <cellStyle name="Heading" xfId="139" xr:uid="{780F7041-97F3-423D-8F9A-90712074A486}"/>
    <cellStyle name="Heading 1 2" xfId="358" xr:uid="{F4BA1FC0-CC4E-490D-B655-BDFA356C1060}"/>
    <cellStyle name="Heading 1 3" xfId="405" xr:uid="{18665687-A704-4016-82A6-E6EC68B2D5D3}"/>
    <cellStyle name="Heading 1 4" xfId="473" xr:uid="{7FE4A969-ADB8-40D6-A75B-78B9D9BC9331}"/>
    <cellStyle name="Heading 1 5" xfId="140" xr:uid="{088157A3-F3CE-4E63-A847-5DE82B355296}"/>
    <cellStyle name="Heading 2 2" xfId="359" xr:uid="{A0D0E578-DA8F-41BA-A40A-048907F75923}"/>
    <cellStyle name="Heading 2 3" xfId="406" xr:uid="{B77630D9-7E1C-41F2-9B32-9AE4FA7AF139}"/>
    <cellStyle name="Heading 2 4" xfId="474" xr:uid="{AAFDA6E5-2692-4909-88B7-3977C4F294C7}"/>
    <cellStyle name="Heading 2 5" xfId="141" xr:uid="{7C434F93-B83D-408A-B6C9-FF6FCBB57188}"/>
    <cellStyle name="Heading 3 2" xfId="360" xr:uid="{49B45CF3-45CB-4915-B5DB-8793037D995B}"/>
    <cellStyle name="Heading 3 3" xfId="407" xr:uid="{48D18618-E074-4982-81FE-0584D1B1B190}"/>
    <cellStyle name="Heading 3 4" xfId="475" xr:uid="{8921F03D-2BA1-4F32-BEB4-F868D21AEB58}"/>
    <cellStyle name="Heading 3 5" xfId="142" xr:uid="{CCD41361-B533-4D65-A71D-42E259F084F1}"/>
    <cellStyle name="Heading 4 2" xfId="361" xr:uid="{F1FA7A23-363E-43F6-B8DD-BDFA7F30D33D}"/>
    <cellStyle name="Heading 4 3" xfId="408" xr:uid="{1C4AD358-2242-4765-A19D-26B11675EB64}"/>
    <cellStyle name="Heading 4 4" xfId="476" xr:uid="{DD3B1E8A-0F31-4957-AD35-12BF0CE80565}"/>
    <cellStyle name="Heading 4 5" xfId="143" xr:uid="{C5C9E63E-3262-486D-8D03-68EC1B787025}"/>
    <cellStyle name="Heading_T3q" xfId="2928" xr:uid="{7E83EC87-58B5-405E-87B3-A9F66495CB3F}"/>
    <cellStyle name="Hyperlink 2" xfId="282" xr:uid="{A881A10B-B369-4B28-96B1-07226736CC09}"/>
    <cellStyle name="Hyperlink 3" xfId="283" xr:uid="{650FFD03-2360-4824-A352-AD0A2116B9C5}"/>
    <cellStyle name="Hyperlink 4" xfId="284" xr:uid="{A9501581-4F88-460F-A29B-8F9D838BF30C}"/>
    <cellStyle name="Hyperlink 5" xfId="285" xr:uid="{EA8B5886-B4F8-40EA-B5BE-4A31DDFF1B5B}"/>
    <cellStyle name="Hyperlink 6" xfId="286" xr:uid="{5B7AB754-8CD5-4DF3-8F5C-5E1F1FEFD381}"/>
    <cellStyle name="Inches [0]" xfId="144" xr:uid="{118B6B4D-A9A5-46ED-9E52-7A8DC9A34AC2}"/>
    <cellStyle name="Input 2" xfId="362" xr:uid="{2ACEB9FE-1B18-4836-96FD-7E562F43CA67}"/>
    <cellStyle name="Input 3" xfId="409" xr:uid="{A2B5611E-5E3C-4AEB-BBEE-680FEB8D1137}"/>
    <cellStyle name="Input 3 2" xfId="571" xr:uid="{93FD7435-0FCE-43B4-A45B-DFFC7D8E66DB}"/>
    <cellStyle name="Input 3 2 2" xfId="758" xr:uid="{85E92CB3-4685-4FEC-AB74-DD9156210F13}"/>
    <cellStyle name="Input 3 2 2 2" xfId="1261" xr:uid="{824D7FBF-7CA7-4A3D-8B02-170D966729BF}"/>
    <cellStyle name="Input 3 2 2 2 2" xfId="2303" xr:uid="{A29100B8-B9AA-463D-A6DA-87D7B9C8B41C}"/>
    <cellStyle name="Input 3 2 2 2 3" xfId="1635" xr:uid="{EBADA317-79EB-427D-A766-E11D6ABC07CF}"/>
    <cellStyle name="Input 3 2 2 2 4" xfId="2777" xr:uid="{F637F26F-E869-43D8-A3FD-64DBEE4C32B9}"/>
    <cellStyle name="Input 3 2 2 3" xfId="1957" xr:uid="{07A7DCC3-B1FE-49E2-B819-CEF31138EB39}"/>
    <cellStyle name="Input 3 2 2 4" xfId="1710" xr:uid="{CDBE931B-1485-4384-866C-C029F103F1F3}"/>
    <cellStyle name="Input 3 2 3" xfId="651" xr:uid="{4E5BD024-25EC-43CC-AE10-80A4F148D434}"/>
    <cellStyle name="Input 3 2 3 2" xfId="1185" xr:uid="{FCD8B083-CC51-4010-87AB-F3814C0ADBF8}"/>
    <cellStyle name="Input 3 2 3 2 2" xfId="2234" xr:uid="{385F282E-1B26-4A74-9EAE-B7F4D007B349}"/>
    <cellStyle name="Input 3 2 3 2 3" xfId="1837" xr:uid="{FD0A29F1-B8D5-4184-9C7A-E09D3BACB502}"/>
    <cellStyle name="Input 3 2 3 2 4" xfId="2716" xr:uid="{AA9D93FD-B986-498C-8AFD-BDE302B21635}"/>
    <cellStyle name="Input 3 2 3 3" xfId="1869" xr:uid="{6E527FD1-3976-4F76-8072-D2D444B8D999}"/>
    <cellStyle name="Input 3 2 3 4" xfId="1655" xr:uid="{97336D04-B22A-4A04-8443-A34077D01CBC}"/>
    <cellStyle name="Input 3 2 3 5" xfId="1715" xr:uid="{F0616933-7B13-4D78-8359-84F2A6A78C5F}"/>
    <cellStyle name="Input 3 2 4" xfId="732" xr:uid="{295D1645-9CF5-4458-9BA0-ABE907FA2456}"/>
    <cellStyle name="Input 3 2 4 2" xfId="1236" xr:uid="{A4AAF9E0-36D5-45DC-8495-F42B79C8E4AF}"/>
    <cellStyle name="Input 3 2 4 2 2" xfId="2284" xr:uid="{3D32FCA9-ACCD-4B3C-89EB-E229491BA7D4}"/>
    <cellStyle name="Input 3 2 4 2 3" xfId="1663" xr:uid="{B28435E8-BF81-4F27-9D16-64CEA2F00B4A}"/>
    <cellStyle name="Input 3 2 4 2 4" xfId="2765" xr:uid="{2394CE78-BB56-46B2-9589-524AA1DF366C}"/>
    <cellStyle name="Input 3 2 4 3" xfId="1936" xr:uid="{DCC76815-E18F-4237-932A-80E93909A5EB}"/>
    <cellStyle name="Input 3 2 4 4" xfId="1558" xr:uid="{F66FC780-7EAA-4A6B-9831-8EF02205A949}"/>
    <cellStyle name="Input 3 2 4 5" xfId="1595" xr:uid="{C3555747-F252-4501-8396-F22ADF2B1670}"/>
    <cellStyle name="Input 3 2 5" xfId="960" xr:uid="{2E2EFDDE-C555-426B-A707-3F35E22928A2}"/>
    <cellStyle name="Input 3 2 5 2" xfId="1450" xr:uid="{4C585D80-0D6D-4359-BFBF-B046DA21B797}"/>
    <cellStyle name="Input 3 2 5 2 2" xfId="2433" xr:uid="{54E7A7C1-7E5A-4A79-AB59-E5321C3AC4E9}"/>
    <cellStyle name="Input 3 2 5 2 3" xfId="1879" xr:uid="{9565FEAB-E1C4-420C-9457-70DBBA3C454D}"/>
    <cellStyle name="Input 3 2 5 2 4" xfId="2864" xr:uid="{9FE45E52-226D-4EB3-AD82-BBC4876159B5}"/>
    <cellStyle name="Input 3 2 5 3" xfId="2098" xr:uid="{EF9B9BFA-1A7F-42F3-B8E2-BA62084C251E}"/>
    <cellStyle name="Input 3 2 5 4" xfId="2677" xr:uid="{7C990BBC-C572-4FE5-B1CE-D3FF18FBB844}"/>
    <cellStyle name="Input 3 2 5 5" xfId="1718" xr:uid="{D919B04E-7D76-472B-BA42-62F66BDD6ACC}"/>
    <cellStyle name="Input 3 3" xfId="655" xr:uid="{5671F269-B44A-4775-95E2-6FF7BFAA5895}"/>
    <cellStyle name="Input 3 3 2" xfId="1188" xr:uid="{EB48F4A9-359D-476A-B1AF-B75B0F5288A2}"/>
    <cellStyle name="Input 3 3 2 2" xfId="2237" xr:uid="{0A56EF8F-EFFA-48E5-B2DE-B6B380BAA962}"/>
    <cellStyle name="Input 3 3 2 3" xfId="2589" xr:uid="{ABDE5DE8-D9A2-434B-B8BC-21595CDED191}"/>
    <cellStyle name="Input 3 3 2 4" xfId="2719" xr:uid="{57261BE0-49ED-4979-9D45-C9D26B7376BD}"/>
    <cellStyle name="Input 3 3 3" xfId="1872" xr:uid="{186C6A47-3B5C-44A2-8A61-8009F6FEB728}"/>
    <cellStyle name="Input 3 3 4" xfId="2211" xr:uid="{968AFD84-EACC-4658-B7B3-131899AEECD8}"/>
    <cellStyle name="Input 3 3 5" xfId="1652" xr:uid="{FD322C84-4A50-4934-9696-5D7BED5DB87B}"/>
    <cellStyle name="Input 3 4" xfId="970" xr:uid="{DB1E2273-71F8-4925-A0F8-202A9ACD02AD}"/>
    <cellStyle name="Input 3 4 2" xfId="1459" xr:uid="{D5D27C13-527A-427A-A3AA-2A3C99C1AF99}"/>
    <cellStyle name="Input 3 4 2 2" xfId="2442" xr:uid="{DAB090B8-7C25-4C73-BB5C-1235330001F3}"/>
    <cellStyle name="Input 3 4 2 3" xfId="2367" xr:uid="{FE530F97-9963-49C0-95B8-2D106BE5BD95}"/>
    <cellStyle name="Input 3 4 2 4" xfId="2873" xr:uid="{7F9A211A-86FC-415A-BE7A-A31BD8EC5A77}"/>
    <cellStyle name="Input 3 4 3" xfId="2108" xr:uid="{37D76D04-F062-4EDB-ACE5-6AC83468C3A2}"/>
    <cellStyle name="Input 3 4 4" xfId="1821" xr:uid="{F5805CBE-E7D6-41B1-84FD-96A7FDEEFD77}"/>
    <cellStyle name="Input 3 4 5" xfId="2571" xr:uid="{A53062FF-9B83-49D9-8070-232CB526C9D4}"/>
    <cellStyle name="Input 3 5" xfId="710" xr:uid="{5AADB242-94D5-4FE3-89DE-C7515B2CF8EA}"/>
    <cellStyle name="Input 3 5 2" xfId="1222" xr:uid="{DBFC1599-A533-40D9-AC84-6A1D46F3648C}"/>
    <cellStyle name="Input 3 5 2 2" xfId="2271" xr:uid="{D43FD555-7319-4FCB-BB0A-B71A9758FAFE}"/>
    <cellStyle name="Input 3 5 2 3" xfId="2684" xr:uid="{9A335335-F9B1-4184-803E-A190559EE6DA}"/>
    <cellStyle name="Input 3 5 2 4" xfId="2752" xr:uid="{B2B9DFBB-7B34-4954-9109-72EB5D4C6C15}"/>
    <cellStyle name="Input 3 5 3" xfId="1917" xr:uid="{0EF41240-0C20-4531-8132-0E040D070DCD}"/>
    <cellStyle name="Input 3 5 4" xfId="1605" xr:uid="{118B4E97-9F8E-49A8-BEFB-D7F5E5509691}"/>
    <cellStyle name="Input 3 5 5" xfId="2681" xr:uid="{949960A8-5538-41E3-B6B8-780ED7C2D0B8}"/>
    <cellStyle name="Input 3 6" xfId="1014" xr:uid="{30E4ECA5-F2A6-4731-B8CF-6CDADA9936E0}"/>
    <cellStyle name="Input 3 6 2" xfId="1499" xr:uid="{D728F070-6CD1-4332-8223-07D49AD0EA2F}"/>
    <cellStyle name="Input 3 6 2 2" xfId="2482" xr:uid="{BAAFF3DE-610A-4102-AC25-474B5FFE9FA0}"/>
    <cellStyle name="Input 3 6 2 3" xfId="2586" xr:uid="{B566C4F8-3C45-4428-A1CF-F41933E10A0B}"/>
    <cellStyle name="Input 3 6 2 4" xfId="2913" xr:uid="{89B11167-0AD4-413A-8973-021F836575F1}"/>
    <cellStyle name="Input 3 6 3" xfId="2151" xr:uid="{D5F5ADE8-A4E2-467B-9FEE-0717BF57D56C}"/>
    <cellStyle name="Input 3 6 4" xfId="2057" xr:uid="{ED04014B-C7FE-4CFF-A1EA-5DABF34DFCB7}"/>
    <cellStyle name="Input 3 6 5" xfId="2029" xr:uid="{B7480AC4-D3F4-4CD0-B50C-ECE95710CA24}"/>
    <cellStyle name="Input 3 7" xfId="1739" xr:uid="{B8CAEE09-7039-4175-8514-32FA4A2CC376}"/>
    <cellStyle name="Input 3 8" xfId="2614" xr:uid="{25BD3AD3-A32C-45AD-A078-70FCC2ABCA41}"/>
    <cellStyle name="Input 4" xfId="477" xr:uid="{10223A3F-CAED-4F48-A036-7F040C1677E1}"/>
    <cellStyle name="Input 4 2" xfId="591" xr:uid="{8A2C3337-320B-43FB-99CA-E4EF7ED23623}"/>
    <cellStyle name="Input 4 2 2" xfId="946" xr:uid="{DED88453-E44F-45B8-960F-19BE62673CA6}"/>
    <cellStyle name="Input 4 2 2 2" xfId="1436" xr:uid="{741A93D6-A5EE-4840-8538-97D89DD8089B}"/>
    <cellStyle name="Input 4 2 2 2 2" xfId="2419" xr:uid="{93BA11D5-96C4-47CC-BCAA-FE38E54DCF8D}"/>
    <cellStyle name="Input 4 2 2 2 3" xfId="1600" xr:uid="{F4D7FD65-973C-448E-AD9F-A6F344861DA4}"/>
    <cellStyle name="Input 4 2 2 2 4" xfId="2851" xr:uid="{5FCDCE03-2135-4350-A1BC-C23872FA3912}"/>
    <cellStyle name="Input 4 2 2 3" xfId="2084" xr:uid="{ED7BDF34-8727-4363-A279-FBB2186EB443}"/>
    <cellStyle name="Input 4 2 2 4" xfId="2049" xr:uid="{92602012-F6A0-48B5-8C02-9DC4E474D198}"/>
    <cellStyle name="Input 4 2 3" xfId="985" xr:uid="{4C71A252-394B-45F3-8D50-B6E9640FA12E}"/>
    <cellStyle name="Input 4 2 3 2" xfId="1473" xr:uid="{5B53C804-D7E3-4A60-9AC7-99FF892DDA75}"/>
    <cellStyle name="Input 4 2 3 2 2" xfId="2456" xr:uid="{8C55FE22-C7C1-4193-BA6B-0DA633E447E4}"/>
    <cellStyle name="Input 4 2 3 2 3" xfId="2007" xr:uid="{4050776F-6699-481D-9B26-266BFE5D0183}"/>
    <cellStyle name="Input 4 2 3 2 4" xfId="2887" xr:uid="{3FB3F223-4516-4631-82D5-45FFD6410D6F}"/>
    <cellStyle name="Input 4 2 3 3" xfId="2123" xr:uid="{7E1914B3-69BC-45F2-A60A-966D1905C0C3}"/>
    <cellStyle name="Input 4 2 3 4" xfId="1781" xr:uid="{6A15BD33-B123-4452-BF44-606285FA895D}"/>
    <cellStyle name="Input 4 2 3 5" xfId="2641" xr:uid="{F60B609F-C279-4D9A-A87A-D73266BE5D31}"/>
    <cellStyle name="Input 4 2 4" xfId="1009" xr:uid="{204F6559-0060-4396-ADA9-506462681B87}"/>
    <cellStyle name="Input 4 2 4 2" xfId="1495" xr:uid="{F10C61B3-E45E-44D5-A337-7257053107EC}"/>
    <cellStyle name="Input 4 2 4 2 2" xfId="2478" xr:uid="{DDB943C4-C3B1-4F1E-90DB-73A34D04ECC8}"/>
    <cellStyle name="Input 4 2 4 2 3" xfId="2565" xr:uid="{6156426A-7DB2-4B28-B1DB-8076417FF7DA}"/>
    <cellStyle name="Input 4 2 4 2 4" xfId="2909" xr:uid="{4CE85C2E-DC98-4779-94A1-A40C2FE7590C}"/>
    <cellStyle name="Input 4 2 4 3" xfId="2146" xr:uid="{14D4DC0A-30E0-4DA6-9BC4-3E34481A4A76}"/>
    <cellStyle name="Input 4 2 4 4" xfId="2045" xr:uid="{1D6FDEAB-2DDC-49E3-9889-313113B604A9}"/>
    <cellStyle name="Input 4 2 4 5" xfId="1569" xr:uid="{2A54736C-8913-4E05-9B16-EF8883CDBD21}"/>
    <cellStyle name="Input 4 2 5" xfId="798" xr:uid="{9C46DBEF-707D-45C9-971C-5E95794E6E94}"/>
    <cellStyle name="Input 4 2 5 2" xfId="1295" xr:uid="{8BC807D7-F51E-4B11-8528-A0900474CD8C}"/>
    <cellStyle name="Input 4 2 5 2 2" xfId="2336" xr:uid="{9259144B-8E0C-4B5A-A96C-883D62FF9A64}"/>
    <cellStyle name="Input 4 2 5 2 3" xfId="1612" xr:uid="{E650EA6E-F181-4AAC-9AC3-F32F354A7DE1}"/>
    <cellStyle name="Input 4 2 5 2 4" xfId="2810" xr:uid="{69C6E30B-5B24-4D2A-ABA0-3DE524EEEE5B}"/>
    <cellStyle name="Input 4 2 5 3" xfId="1994" xr:uid="{538798AC-2F8C-437A-89BE-6D87357C2F30}"/>
    <cellStyle name="Input 4 2 5 4" xfId="2344" xr:uid="{789A8BFE-A70A-4DCD-976A-00EFE9CFD6D9}"/>
    <cellStyle name="Input 4 2 5 5" xfId="1574" xr:uid="{43CF349E-7022-41E9-80B5-A8A509A06267}"/>
    <cellStyle name="Input 4 3" xfId="850" xr:uid="{54C58CA8-FE0D-4B61-B214-99F7E9FBDEE9}"/>
    <cellStyle name="Input 4 3 2" xfId="1345" xr:uid="{BB791D2B-DAE1-4383-B3EC-C518D31B27CA}"/>
    <cellStyle name="Input 4 3 2 2" xfId="2359" xr:uid="{23BE2A05-EB2C-417F-9DFA-FBE90713798E}"/>
    <cellStyle name="Input 4 3 2 3" xfId="2220" xr:uid="{3176E5EB-9107-445C-949F-F03EB5E3F150}"/>
    <cellStyle name="Input 4 3 2 4" xfId="2817" xr:uid="{4BA25997-9F2A-4B89-8E2C-49DC361DC09F}"/>
    <cellStyle name="Input 4 3 3" xfId="2018" xr:uid="{514B9963-0460-4417-9D40-D5340E5D542F}"/>
    <cellStyle name="Input 4 3 4" xfId="1584" xr:uid="{E0788397-16C2-447B-9462-31EE20A11749}"/>
    <cellStyle name="Input 4 3 5" xfId="2561" xr:uid="{5A8CF307-F124-48E4-9B1D-9841061F1B5A}"/>
    <cellStyle name="Input 4 4" xfId="780" xr:uid="{A6736D05-ACAB-4252-80F8-CB4F30F8B679}"/>
    <cellStyle name="Input 4 4 2" xfId="1281" xr:uid="{4859684B-A216-4A2D-847A-67D91D39BDBF}"/>
    <cellStyle name="Input 4 4 2 2" xfId="2323" xr:uid="{8CE735BA-99AC-4409-988F-2D187EEFF39F}"/>
    <cellStyle name="Input 4 4 2 3" xfId="1765" xr:uid="{FCE90AF4-CD4F-46B7-A9A9-79B97DD23FC0}"/>
    <cellStyle name="Input 4 4 2 4" xfId="2797" xr:uid="{028BCC08-D028-441F-B905-E18B7EA5A6B1}"/>
    <cellStyle name="Input 4 4 3" xfId="1978" xr:uid="{73601AFD-89AB-4DB8-A623-EE60070E8474}"/>
    <cellStyle name="Input 4 4 4" xfId="2213" xr:uid="{FB955588-5BF6-4BAD-89CB-6593EE655514}"/>
    <cellStyle name="Input 4 4 5" xfId="2203" xr:uid="{9ADBF315-7189-4AA9-A549-6FAF50F4409A}"/>
    <cellStyle name="Input 4 5" xfId="989" xr:uid="{C9476C99-0B83-4104-BAD7-AABC243C3B2B}"/>
    <cellStyle name="Input 4 5 2" xfId="1477" xr:uid="{9B35021F-7C44-4FB9-91EC-99FCEB303EF7}"/>
    <cellStyle name="Input 4 5 2 2" xfId="2460" xr:uid="{AB1A4265-D585-4F29-AB68-B12425162410}"/>
    <cellStyle name="Input 4 5 2 3" xfId="1587" xr:uid="{21E407CA-222C-4F9F-BBC3-A47B38020DE8}"/>
    <cellStyle name="Input 4 5 2 4" xfId="2891" xr:uid="{C267A04D-1FBF-47B7-B0A0-91F9493F064F}"/>
    <cellStyle name="Input 4 5 3" xfId="2127" xr:uid="{F6F0970D-E7B7-4DB9-BAB3-B3A11AD6031B}"/>
    <cellStyle name="Input 4 5 4" xfId="1855" xr:uid="{7B0D00DA-C3F1-41E0-AE5A-85A738B60A0E}"/>
    <cellStyle name="Input 4 5 5" xfId="1656" xr:uid="{F4C9A526-42BB-480F-999F-A27448ED1716}"/>
    <cellStyle name="Input 4 6" xfId="925" xr:uid="{75E003BF-E50C-469B-B1CB-8EAC24CE05CB}"/>
    <cellStyle name="Input 4 6 2" xfId="1418" xr:uid="{372D5D3B-8029-4BEC-9072-6B552EAB8D08}"/>
    <cellStyle name="Input 4 6 2 2" xfId="2401" xr:uid="{5366A90C-4B88-4CF3-A754-979C3EEFCFF2}"/>
    <cellStyle name="Input 4 6 2 3" xfId="2700" xr:uid="{6D103A7E-0ED2-420A-8F9D-21F6E835D46C}"/>
    <cellStyle name="Input 4 6 2 4" xfId="2833" xr:uid="{5216CC06-24E5-48C6-A033-373738DEAEEC}"/>
    <cellStyle name="Input 4 6 3" xfId="2064" xr:uid="{93167A38-7F83-47CE-A2B6-48ADBC5F41EE}"/>
    <cellStyle name="Input 4 6 4" xfId="1944" xr:uid="{2435CF31-3C7B-4A50-A7E8-FB585E60AE10}"/>
    <cellStyle name="Input 4 6 5" xfId="1942" xr:uid="{37D07EC2-9418-428A-BD48-07F125C6BBC2}"/>
    <cellStyle name="Input 4 7" xfId="1780" xr:uid="{44F098F3-0930-4993-B230-1CD6C581C1F2}"/>
    <cellStyle name="Input 4 8" xfId="1619" xr:uid="{2052F959-18A8-44C5-AF2B-791FBD7BD60D}"/>
    <cellStyle name="Input 5" xfId="681" xr:uid="{71C9968C-A36F-4D6D-B292-8AD15402628C}"/>
    <cellStyle name="Input 5 2" xfId="1207" xr:uid="{A3C929DF-8319-4DD4-87C1-AF47C2CED31F}"/>
    <cellStyle name="Input 5 2 2" xfId="2256" xr:uid="{AB2E8358-71A7-42AA-BA49-3B49F1D8850D}"/>
    <cellStyle name="Input 5 2 3" xfId="1621" xr:uid="{FB7B935C-6863-46F6-A14B-C151CBDACAB9}"/>
    <cellStyle name="Input 5 2 4" xfId="2737" xr:uid="{DD328EE7-1D51-4498-A574-B8A7C76182F4}"/>
    <cellStyle name="Input 5 3" xfId="1895" xr:uid="{001E4794-AB75-4A78-9394-51309F5224EA}"/>
    <cellStyle name="Input 5 4" xfId="2519" xr:uid="{741B8591-D6DA-414D-BBC2-3F1CBAAC10DE}"/>
    <cellStyle name="Input 5 5" xfId="1622" xr:uid="{B47079E7-4131-4FB8-AC77-6C2A1FC32CEC}"/>
    <cellStyle name="Input 6" xfId="145" xr:uid="{B19EB56E-B618-4DD2-BE0A-C6A9F29935AD}"/>
    <cellStyle name="Linked Cell 2" xfId="363" xr:uid="{A8D40C0B-13A7-47C8-9F90-FDFBC328B987}"/>
    <cellStyle name="Linked Cell 3" xfId="410" xr:uid="{49BFB0D9-0BC0-4E30-BDBD-39527B9EFC29}"/>
    <cellStyle name="Linked Cell 4" xfId="478" xr:uid="{EAF81E55-63E4-4B28-A2FD-7456BB4B228C}"/>
    <cellStyle name="Linked Cell 5" xfId="146" xr:uid="{3C4DC1D9-1D9F-4635-B9A6-84ACF2686E63}"/>
    <cellStyle name="Main" xfId="147" xr:uid="{E1BA61D3-98C5-4B78-BC61-6460AFC99A1B}"/>
    <cellStyle name="Main (,0)" xfId="148" xr:uid="{493C6FE7-89AE-4BF7-8D19-F2AEF53DE04F}"/>
    <cellStyle name="Main (0)" xfId="149" xr:uid="{FB44312F-1D81-40AD-BD12-21DA66AEFE09}"/>
    <cellStyle name="Main_Cansur" xfId="150" xr:uid="{CBA78065-5229-41D5-90BA-B0653535589E}"/>
    <cellStyle name="millions [0]" xfId="151" xr:uid="{3D7F1740-A48A-4B3A-B0D7-A4029B6544FA}"/>
    <cellStyle name="millions [0] 2" xfId="239" xr:uid="{0252F53F-91A1-4142-ABE5-9E4DC916C111}"/>
    <cellStyle name="millions [0] Narrow" xfId="152" xr:uid="{94A307AF-0B2D-4606-AF40-593751CF5989}"/>
    <cellStyle name="millions [0] Narrow 2" xfId="240" xr:uid="{C1AA4954-25A3-47A4-9E70-D196D1CB5E67}"/>
    <cellStyle name="millions [0]_Book1" xfId="153" xr:uid="{22EA603F-21FE-4983-A042-EF54763F22FE}"/>
    <cellStyle name="millions [1]" xfId="154" xr:uid="{BA13F06A-4DBD-48C1-8C5D-ECA0F7505ACE}"/>
    <cellStyle name="millions [1] 2" xfId="241" xr:uid="{228E7076-3D47-4007-B058-46C3DDB62692}"/>
    <cellStyle name="millions [1] Narrow" xfId="155" xr:uid="{9B553E73-9A8C-4EC6-A99B-C9A48643BADA}"/>
    <cellStyle name="millions [1] Narrow 2" xfId="242" xr:uid="{47C2BCC6-65DB-437D-94F6-FD6D50D056CD}"/>
    <cellStyle name="millions [1]_Book1" xfId="156" xr:uid="{4C313EFE-5AA1-41D3-AC27-905521848909}"/>
    <cellStyle name="millions [2]" xfId="157" xr:uid="{8EC405B6-6B66-4EB9-A284-8D097BDE1159}"/>
    <cellStyle name="millions [2] 2" xfId="243" xr:uid="{AF79E3DF-2C0B-4227-A07C-D6A78F4F2D52}"/>
    <cellStyle name="millions [2] Narrow" xfId="158" xr:uid="{E6FB4CEE-C13A-4608-82B4-4663132DC443}"/>
    <cellStyle name="millions [2] Narrow 2" xfId="244" xr:uid="{AEE5318A-9D3C-452C-8FC6-4A9DFE8C7797}"/>
    <cellStyle name="millions [2]_Book1" xfId="159" xr:uid="{E3DB8681-6326-4579-B409-72D87F054B60}"/>
    <cellStyle name="Monthly date" xfId="160" xr:uid="{557C1C3D-3B88-4F58-8177-66F468B8DB15}"/>
    <cellStyle name="Monthly date 2" xfId="245" xr:uid="{A28C52C9-354A-4243-9605-D66E5F11CF8B}"/>
    <cellStyle name="Monthly date with *" xfId="161" xr:uid="{E910CD4D-14CE-41C3-965F-2E0D6C7EDAB5}"/>
    <cellStyle name="Monthly date with * 2" xfId="246" xr:uid="{4A2FC4DD-CFF2-401A-AF63-1870FAC31D73}"/>
    <cellStyle name="Monthly date with ª" xfId="162" xr:uid="{C5620DE8-A23A-4895-85CD-F3AA728D5C47}"/>
    <cellStyle name="Monthly date with a *" xfId="163" xr:uid="{6072B6E9-F26E-4580-A7E9-655A859D489B}"/>
    <cellStyle name="Monthly date with ª 10" xfId="871" xr:uid="{24453549-D2B5-49D3-9298-2D1D7984DBD6}"/>
    <cellStyle name="Monthly date with ª 11" xfId="771" xr:uid="{E20B2CF5-E9DB-4AAC-B221-1525F2CA6BB3}"/>
    <cellStyle name="Monthly date with ª 12" xfId="687" xr:uid="{17E525DD-9067-462D-BF18-F9A4CA72E9A4}"/>
    <cellStyle name="Monthly date with ª 13" xfId="1037" xr:uid="{23DE1DDF-56FC-4876-A647-E8C417FC359E}"/>
    <cellStyle name="Monthly date with ª 2" xfId="247" xr:uid="{08DA5097-90A5-4562-BA66-5F6D8B557989}"/>
    <cellStyle name="Monthly date with ª 3" xfId="411" xr:uid="{CB1DFBE3-B87E-48C9-A605-461110DCD1FC}"/>
    <cellStyle name="Monthly date with ª 4" xfId="479" xr:uid="{D130A99C-6B76-4519-9CC5-625C56663BB1}"/>
    <cellStyle name="Monthly date with ª 5" xfId="544" xr:uid="{AB0906BB-BEA7-4A88-A36A-AC1FB24C6180}"/>
    <cellStyle name="Monthly date with ª 6" xfId="686" xr:uid="{8BC76BDA-168E-4DD1-A6F3-EE641801DF49}"/>
    <cellStyle name="Monthly date with ª 7" xfId="718" xr:uid="{17DCD45A-9501-43E9-A463-3E1C51FA1C72}"/>
    <cellStyle name="Monthly date with ª 8" xfId="682" xr:uid="{4A1F6913-93DD-4A87-9146-FC0718AC486F}"/>
    <cellStyle name="Monthly date with ª 9" xfId="801" xr:uid="{C61F79F0-8D13-4527-AAFD-8C02F985C30B}"/>
    <cellStyle name="Monthly date with a ª" xfId="164" xr:uid="{4E4A97B3-79F8-4306-93F0-736364A398BB}"/>
    <cellStyle name="Monthly date with ª_OSURGDP current" xfId="165" xr:uid="{8C59A626-93F4-45F4-9EF9-4B6702FEE0D1}"/>
    <cellStyle name="Monthly date_Book1" xfId="166" xr:uid="{0765EB3F-0C13-4FB5-A3AD-F7505E209B46}"/>
    <cellStyle name="Neutral 2" xfId="364" xr:uid="{C9C6E9E8-F02E-42CB-9A63-FEF48232D1CD}"/>
    <cellStyle name="Neutral 3" xfId="412" xr:uid="{478302C3-A5B5-4D93-BC75-D24710FC1555}"/>
    <cellStyle name="Neutral 4" xfId="480" xr:uid="{A141223B-33F7-4E27-85FE-439985F7FF67}"/>
    <cellStyle name="Neutral 5" xfId="167" xr:uid="{0780F39E-BE31-443B-83DA-D6AB300CC08F}"/>
    <cellStyle name="Normal" xfId="0" builtinId="0"/>
    <cellStyle name="Normal 10" xfId="370" xr:uid="{5FCD2B7D-FD68-4FF2-A743-DC49C0E72A5E}"/>
    <cellStyle name="Normal 11" xfId="437" xr:uid="{FFCAE738-EE69-4313-AC19-C223965C99A8}"/>
    <cellStyle name="Normal 12" xfId="509" xr:uid="{DFA60E9C-27C8-4F37-9508-38089E3C2B44}"/>
    <cellStyle name="Normal 12 2" xfId="610" xr:uid="{C186C467-DBDF-44C7-9C86-044A98D0FB7D}"/>
    <cellStyle name="Normal 12 2 2" xfId="891" xr:uid="{9744FD40-0BBF-46FB-927A-49851F4D578F}"/>
    <cellStyle name="Normal 12 2 2 2" xfId="1385" xr:uid="{FA5EBD99-0BCD-46D8-ABF2-C5B8CD439482}"/>
    <cellStyle name="Normal 12 2 3" xfId="1148" xr:uid="{7DED44D8-DB7A-4F26-BD0A-4D18C3F7653E}"/>
    <cellStyle name="Normal 12 3" xfId="819" xr:uid="{B27381A2-FAC3-4C3F-9DAD-38A50EDDCE1A}"/>
    <cellStyle name="Normal 12 3 2" xfId="1314" xr:uid="{B7B92D71-F50B-4A69-B28C-96BF01D0B193}"/>
    <cellStyle name="Normal 12 4" xfId="1081" xr:uid="{661D9D67-E05E-4E71-B0F8-786253F1D7F6}"/>
    <cellStyle name="Normal 13" xfId="522" xr:uid="{D0A3E3F3-5FDC-43E1-A563-FBAC19AFF517}"/>
    <cellStyle name="Normal 13 2" xfId="623" xr:uid="{6911562C-73F4-4D79-A621-D94A1511791B}"/>
    <cellStyle name="Normal 13 2 2" xfId="904" xr:uid="{800788E0-2E86-4493-BF71-90BB7B3D52FE}"/>
    <cellStyle name="Normal 13 2 2 2" xfId="1398" xr:uid="{1E1EBC0E-E454-47F6-A8EC-7EE12C5650C3}"/>
    <cellStyle name="Normal 13 2 3" xfId="1161" xr:uid="{2DFE7219-F4F8-4C93-8E19-730279F2A5F6}"/>
    <cellStyle name="Normal 13 3" xfId="832" xr:uid="{FABED59D-195B-4031-AA5A-4AA812203E64}"/>
    <cellStyle name="Normal 13 3 2" xfId="1327" xr:uid="{5EEAC6AB-188A-4181-A74D-17D2BD9C5A4F}"/>
    <cellStyle name="Normal 13 4" xfId="1094" xr:uid="{EF8470BE-F15D-4484-A7DC-61C42EFA74F6}"/>
    <cellStyle name="Normal 14" xfId="5" xr:uid="{118285AB-5438-4E54-B962-8A8FA992B450}"/>
    <cellStyle name="Normal 14 2" xfId="536" xr:uid="{E68CC2BC-06E0-4926-96CC-83DDBB9D956C}"/>
    <cellStyle name="Normal 14 2 2" xfId="637" xr:uid="{DD7C18CA-00C7-459B-BAD4-0D75AA81BBD8}"/>
    <cellStyle name="Normal 14 2 2 2" xfId="918" xr:uid="{4F6AB6A1-16FC-4AE4-9B26-8C0F21FF62CD}"/>
    <cellStyle name="Normal 14 2 2 2 2" xfId="1412" xr:uid="{8AF9B112-8A95-4997-8621-BF0DF6DD470F}"/>
    <cellStyle name="Normal 14 2 2 3" xfId="1175" xr:uid="{7799C6A4-AC98-4690-8175-61AE230B12BB}"/>
    <cellStyle name="Normal 14 2 3" xfId="846" xr:uid="{CF65E068-AC0A-4CDF-9DAD-2D56D44B9C8A}"/>
    <cellStyle name="Normal 14 2 3 2" xfId="1341" xr:uid="{CF1C7EB3-6AB0-48C0-8B9A-86D401147668}"/>
    <cellStyle name="Normal 14 2 4" xfId="1108" xr:uid="{CFDCA62C-D7A8-41DA-AB4C-8650361FAF3C}"/>
    <cellStyle name="Normal 14 3" xfId="636" xr:uid="{4511FD6D-A245-4635-866D-B6611E9A92B8}"/>
    <cellStyle name="Normal 14 3 2" xfId="917" xr:uid="{46E58F6B-E7D0-4979-8D16-6FE5C1CAAE2A}"/>
    <cellStyle name="Normal 14 3 2 2" xfId="1411" xr:uid="{AF133665-DFCB-4B9C-B6C0-0F068A1D3FE7}"/>
    <cellStyle name="Normal 14 3 3" xfId="1174" xr:uid="{D9EFE102-BD65-4F50-B46D-F63F69467D32}"/>
    <cellStyle name="Normal 14 4" xfId="845" xr:uid="{8872E7C3-14C8-47E1-AF41-4521EB28A818}"/>
    <cellStyle name="Normal 14 4 2" xfId="1340" xr:uid="{3C5281F4-942F-4B20-A2CA-1320DFEA8EA7}"/>
    <cellStyle name="Normal 14 5" xfId="1107" xr:uid="{3B6F3DE9-0852-4D1A-9CA3-DB33387DC636}"/>
    <cellStyle name="Normal 14 6" xfId="535" xr:uid="{30794A7B-3514-4AF7-9075-9978CCE69AF3}"/>
    <cellStyle name="Normal 15" xfId="2" xr:uid="{2676ECB4-2577-4529-AB3A-9BAB0F04FDAD}"/>
    <cellStyle name="Normal 15 2" xfId="3" xr:uid="{A85C260F-18A3-4508-9CC8-7CF4B01BCB6F}"/>
    <cellStyle name="Normal 15 2 2" xfId="1517" xr:uid="{FF17ADA6-0425-4B49-94FB-BDF60BBC8399}"/>
    <cellStyle name="Normal 15 2 3" xfId="1032" xr:uid="{C72967A7-F0C4-468B-8C67-3D3E23051539}"/>
    <cellStyle name="Normal 15 3" xfId="1512" xr:uid="{5B1DC648-378B-4008-B4D6-8DFB8448A1AA}"/>
    <cellStyle name="Normal 15 4" xfId="1027" xr:uid="{30908B9A-78CD-4970-B4B5-196ED3B32CF3}"/>
    <cellStyle name="Normal 16" xfId="1028" xr:uid="{6376244F-18E6-4C3A-8994-9313B0D7F54E}"/>
    <cellStyle name="Normal 16 2" xfId="1029" xr:uid="{817E2C88-CAF4-4A9D-A99A-644461DBE01A}"/>
    <cellStyle name="Normal 16 2 2" xfId="1514" xr:uid="{708F260A-36FF-48AB-86DC-49DA386E2247}"/>
    <cellStyle name="Normal 16 3" xfId="1" xr:uid="{8709ADB8-4B0A-4CCB-BDFD-2D513C7FA364}"/>
    <cellStyle name="Normal 16 3 2" xfId="1031" xr:uid="{6613E7A0-2AE4-43A7-B1CE-169244F7FFB5}"/>
    <cellStyle name="Normal 16 3 2 2" xfId="1516" xr:uid="{04BBC2D2-99FD-4808-8CE0-97FECEDB6739}"/>
    <cellStyle name="Normal 16 3 3" xfId="1515" xr:uid="{AA760BCF-22ED-4826-AF85-501B565A1BC2}"/>
    <cellStyle name="Normal 16 3 4" xfId="1030" xr:uid="{7FFCE768-583E-41B3-9076-B60C49B55D6B}"/>
    <cellStyle name="Normal 16 4" xfId="1513" xr:uid="{65A56B2A-45D8-42B6-AB2A-9F52D36EB3BB}"/>
    <cellStyle name="Normal 17" xfId="1518" xr:uid="{13525F99-21E3-41BB-A14D-49F314884CFA}"/>
    <cellStyle name="Normal 18" xfId="1531" xr:uid="{177901FC-1B73-479B-BA2A-8F2F11AAF349}"/>
    <cellStyle name="Normal 19" xfId="1544" xr:uid="{BF2E4061-24AD-4049-B357-215B0744AEDE}"/>
    <cellStyle name="Normal 2" xfId="168" xr:uid="{AC3737EB-A54A-4EF9-9B48-921AEBDBF31F}"/>
    <cellStyle name="Normal 2 2" xfId="287" xr:uid="{E77B0230-4D87-473F-AA99-C78A88742903}"/>
    <cellStyle name="Normal 3" xfId="288" xr:uid="{5D9D4FB5-A2D2-46CE-A7C8-542B8D7AD94A}"/>
    <cellStyle name="Normal 3 2" xfId="422" xr:uid="{A8B1398D-A047-4311-AE7F-C20EA70242AA}"/>
    <cellStyle name="Normal 3 2 2" xfId="508" xr:uid="{AAC84613-5341-4FA5-A180-5DB43499474C}"/>
    <cellStyle name="Normal 3 2 2 2" xfId="609" xr:uid="{007CA4BF-45CC-4D27-88D9-019AE07606BB}"/>
    <cellStyle name="Normal 3 2 2 2 2" xfId="890" xr:uid="{4C2A432B-469D-47D3-B5F1-BF991E3521BD}"/>
    <cellStyle name="Normal 3 2 2 2 2 2" xfId="1384" xr:uid="{03E0976E-173D-4D82-B86C-9C9C66FCDFFB}"/>
    <cellStyle name="Normal 3 2 2 2 3" xfId="1147" xr:uid="{A5DBE3CF-D28D-459F-A88C-0E8C84850B03}"/>
    <cellStyle name="Normal 3 2 2 3" xfId="818" xr:uid="{1CF2E9C0-8551-4690-A0D7-9105BBCA18A1}"/>
    <cellStyle name="Normal 3 2 2 3 2" xfId="1313" xr:uid="{66734CCD-D9AB-4211-B465-351411E07E4F}"/>
    <cellStyle name="Normal 3 2 2 4" xfId="1080" xr:uid="{2C1C2681-3362-45E1-8F02-F084A9E5BF7C}"/>
    <cellStyle name="Normal 3 2 3" xfId="575" xr:uid="{2CC8EE34-CA03-407C-A0B4-6E6FA377D7D8}"/>
    <cellStyle name="Normal 3 2 3 2" xfId="869" xr:uid="{D195CE8C-E503-4A34-AA96-8BEEF72893FA}"/>
    <cellStyle name="Normal 3 2 3 2 2" xfId="1364" xr:uid="{1FA3FD0B-8164-49CB-8CEC-7B2F687E28D6}"/>
    <cellStyle name="Normal 3 2 3 3" xfId="1131" xr:uid="{85E8F43B-D541-430C-BFD6-468088F63A32}"/>
    <cellStyle name="Normal 3 2 4" xfId="781" xr:uid="{9C2B2CFD-AAE0-4897-B8F8-557F8CB526BB}"/>
    <cellStyle name="Normal 3 2 4 2" xfId="1282" xr:uid="{70E7D5C4-9BB3-4BF6-B029-CE86E772723F}"/>
    <cellStyle name="Normal 3 2 5" xfId="1064" xr:uid="{7135C161-DF93-4BC4-B50B-2ACEB8CFF926}"/>
    <cellStyle name="Normal 3 3" xfId="494" xr:uid="{0D313AA5-99BB-494B-B9FA-6A98E4298A83}"/>
    <cellStyle name="Normal 3 3 2" xfId="595" xr:uid="{E92AA0B0-D643-4027-B3C7-F144B7209B46}"/>
    <cellStyle name="Normal 3 3 2 2" xfId="876" xr:uid="{1995B968-3BFA-4C1D-AF1C-283DF64F6830}"/>
    <cellStyle name="Normal 3 3 2 2 2" xfId="1370" xr:uid="{D61C3F81-3BE8-43AF-A4B4-C3BBC76DE271}"/>
    <cellStyle name="Normal 3 3 2 3" xfId="1133" xr:uid="{082416D2-3D91-4B0C-90FE-D488AF1179E3}"/>
    <cellStyle name="Normal 3 3 3" xfId="804" xr:uid="{C6548DB5-5BAF-4578-8CEB-8923BB3017BB}"/>
    <cellStyle name="Normal 3 3 3 2" xfId="1299" xr:uid="{EF809791-9EB7-4A63-9929-D4157CF42E9D}"/>
    <cellStyle name="Normal 3 3 4" xfId="1066" xr:uid="{8CF7C6DC-1D19-41A4-9234-05743BF31DE7}"/>
    <cellStyle name="Normal 3 4" xfId="554" xr:uid="{61F0C2E5-5986-4566-BD81-701CCC7CD942}"/>
    <cellStyle name="Normal 3 4 2" xfId="853" xr:uid="{1B706431-4BAA-4A53-9BAD-C4CA4E531048}"/>
    <cellStyle name="Normal 3 4 2 2" xfId="1348" xr:uid="{0911655C-2CD8-4675-BF8F-C78A493CD417}"/>
    <cellStyle name="Normal 3 4 3" xfId="1115" xr:uid="{43B84B3A-AF1D-4F53-AD29-655558D32052}"/>
    <cellStyle name="Normal 3 5" xfId="719" xr:uid="{69FFE339-C11C-4C40-B0FE-5768AA8B97B8}"/>
    <cellStyle name="Normal 3 5 2" xfId="1226" xr:uid="{2648F099-7215-45AE-B9FA-1CC3358D6D31}"/>
    <cellStyle name="Normal 3 6" xfId="1048" xr:uid="{C269A742-C93A-4D2D-8079-96DD05BCBD3C}"/>
    <cellStyle name="Normal 4" xfId="289" xr:uid="{474BB3B6-0D92-4933-90F5-76BA14F7D6C1}"/>
    <cellStyle name="Normal 5" xfId="290" xr:uid="{E9A0A3CA-76FC-4237-A891-20A25AA6A2AC}"/>
    <cellStyle name="Normal 6" xfId="291" xr:uid="{FDA509A9-EB08-42F6-901B-36D9466D6BE1}"/>
    <cellStyle name="Normal 7" xfId="313" xr:uid="{AC8A94E6-36EB-4A38-AFBE-89575EE7054A}"/>
    <cellStyle name="Normal 7 2" xfId="423" xr:uid="{6FFDBED4-2C03-4D57-9E89-FCCEC1DABF01}"/>
    <cellStyle name="Normal 8" xfId="315" xr:uid="{A4A01528-CBD5-48D1-B89C-D855A2B1C48B}"/>
    <cellStyle name="Normal 8 2" xfId="731" xr:uid="{8DC403F1-1E22-442B-9872-1217BA595DB0}"/>
    <cellStyle name="Normal 8 2 2" xfId="1235" xr:uid="{C8C2D3EC-9031-464E-8950-1F10D96B8156}"/>
    <cellStyle name="Normal 8 2 2 2" xfId="2283" xr:uid="{06AE0343-0081-48C3-A819-FC783921D466}"/>
    <cellStyle name="Normal 8 2 2 3" xfId="2585" xr:uid="{03CEDC5D-5608-4DC8-B5FC-33DAAFD9BD09}"/>
    <cellStyle name="Normal 8 2 2 4" xfId="2764" xr:uid="{130013E0-E922-4929-B50E-E062F3EF4B40}"/>
    <cellStyle name="Normal 8 2 3" xfId="1935" xr:uid="{D4A9177C-E954-4933-8899-42F1EB75E7C0}"/>
    <cellStyle name="Normal 8 2 4" xfId="2362" xr:uid="{810AB39E-D70A-4EE9-A581-BD0C512E117C}"/>
    <cellStyle name="Normal 8 2 5" xfId="2216" xr:uid="{C5BD3D46-1214-4F09-B92F-1891FA892A1A}"/>
    <cellStyle name="Normal 8 3" xfId="722" xr:uid="{99EDFE63-D8A7-4096-AB15-F341B4132CC8}"/>
    <cellStyle name="Normal 8 3 2" xfId="1228" xr:uid="{729C34FF-8960-4565-B90A-EA7E6C043478}"/>
    <cellStyle name="Normal 8 3 2 2" xfId="2276" xr:uid="{222CC722-0EC3-42B5-B6FE-1C4719DFA13C}"/>
    <cellStyle name="Normal 8 3 2 3" xfId="2548" xr:uid="{11D1C6A8-5445-456E-B8E1-EDBD327F8D56}"/>
    <cellStyle name="Normal 8 3 2 4" xfId="2757" xr:uid="{2C098A7E-7DB1-4C00-B12C-F40B02F36994}"/>
    <cellStyle name="Normal 8 3 3" xfId="1927" xr:uid="{4D2EA035-B270-40BE-B419-F0FDFC0A3636}"/>
    <cellStyle name="Normal 8 3 4" xfId="1711" xr:uid="{E833E288-34DA-41E1-BE1A-1B624B9C3F0D}"/>
    <cellStyle name="Normal 8 3 5" xfId="1606" xr:uid="{5EFD8376-2D10-4EE5-BF21-9F5C2AF4A85C}"/>
    <cellStyle name="Normal 8 4" xfId="848" xr:uid="{594D0A6E-8086-40F8-B407-416A278DA57F}"/>
    <cellStyle name="Normal 8 4 2" xfId="1343" xr:uid="{A6D55F02-D528-439D-9FBC-D844947358A6}"/>
    <cellStyle name="Normal 8 4 2 2" xfId="2357" xr:uid="{37BE5260-C928-4EEB-8C53-A5AD5A440D14}"/>
    <cellStyle name="Normal 8 4 2 3" xfId="2616" xr:uid="{941F50F9-0486-45D4-A9CF-43EDCD0DCE33}"/>
    <cellStyle name="Normal 8 4 2 4" xfId="2815" xr:uid="{B6DD0119-E910-49F6-B635-F928F61692E9}"/>
    <cellStyle name="Normal 8 4 3" xfId="2016" xr:uid="{E59681D9-B315-4DF6-A32A-226297E74BAF}"/>
    <cellStyle name="Normal 8 4 4" xfId="2549" xr:uid="{71B09BFC-67E8-4E72-8999-0ABF30531848}"/>
    <cellStyle name="Normal 8 4 5" xfId="2694" xr:uid="{CDF6DCDF-B874-4DDB-AFA8-F201DD42AF15}"/>
    <cellStyle name="Normal 8 5" xfId="794" xr:uid="{69B3F588-1C5F-4BF8-B4A4-CC9EF0CC6E24}"/>
    <cellStyle name="Normal 8 5 2" xfId="1291" xr:uid="{5DBC678D-DD91-4072-B68B-AE6B5557F068}"/>
    <cellStyle name="Normal 8 5 2 2" xfId="2332" xr:uid="{A610FEFB-4056-4F8C-8D7D-635E062AE668}"/>
    <cellStyle name="Normal 8 5 2 3" xfId="2290" xr:uid="{FEB421F7-FD52-4CED-B3D8-AA86119F50E3}"/>
    <cellStyle name="Normal 8 5 2 4" xfId="2806" xr:uid="{61B641D8-7F0D-41DE-AF74-C9701EE060B1}"/>
    <cellStyle name="Normal 8 5 3" xfId="1990" xr:uid="{CA77B2DC-55CD-42CA-8A1C-C6AEE60F77C4}"/>
    <cellStyle name="Normal 8 5 4" xfId="2206" xr:uid="{E2DD4A2D-9B79-45EB-B391-020AECC93A60}"/>
    <cellStyle name="Normal 8 5 5" xfId="1654" xr:uid="{8EBBD13E-4398-4D59-B573-B9D9879F8B7B}"/>
    <cellStyle name="Normal 8 6" xfId="1830" xr:uid="{28B42865-8577-468E-BBA6-7C1DA36395C2}"/>
    <cellStyle name="Normal 9" xfId="328" xr:uid="{08B7C046-F162-4A23-A4BE-F6281DFFC1F3}"/>
    <cellStyle name="Normal 9 2" xfId="495" xr:uid="{D43254C9-F489-4F87-BAAB-EC805FD7FEB6}"/>
    <cellStyle name="Normal 9 2 2" xfId="596" xr:uid="{D49B1380-679E-4D54-B9EE-DCB8DBCECD26}"/>
    <cellStyle name="Normal 9 2 2 2" xfId="877" xr:uid="{D27C0512-42A9-42DB-9712-6660503D8057}"/>
    <cellStyle name="Normal 9 2 2 2 2" xfId="1371" xr:uid="{D7266645-67CF-4F46-ACA7-CA49D7E65A4C}"/>
    <cellStyle name="Normal 9 2 2 3" xfId="1134" xr:uid="{5955DB69-95B7-4625-BF7E-93CDCAEECC34}"/>
    <cellStyle name="Normal 9 2 3" xfId="805" xr:uid="{D97B8C14-C12D-452D-9927-ABD23D119E02}"/>
    <cellStyle name="Normal 9 2 3 2" xfId="1300" xr:uid="{326D2233-30FC-486E-9F91-E4DDB7AA9D3D}"/>
    <cellStyle name="Normal 9 2 4" xfId="1067" xr:uid="{A571296D-F68A-47D7-B9FC-AF36F526FA83}"/>
    <cellStyle name="Normal 9 3" xfId="556" xr:uid="{EE63E335-FB3C-44BC-82EF-5980FA460364}"/>
    <cellStyle name="Normal 9 3 2" xfId="854" xr:uid="{53D41598-B133-48B9-9FB8-05A5E3FD2880}"/>
    <cellStyle name="Normal 9 3 2 2" xfId="1349" xr:uid="{1D50A735-D57F-4621-9603-3226B3FC4359}"/>
    <cellStyle name="Normal 9 3 3" xfId="1117" xr:uid="{F01D7838-8FAC-4AA9-920D-3B87A001E3B9}"/>
    <cellStyle name="Normal 9 4" xfId="735" xr:uid="{47AC9EE0-45CC-4535-80CE-8C3719CDBC56}"/>
    <cellStyle name="Normal 9 4 2" xfId="1239" xr:uid="{F1633D85-6B1D-47A2-8522-5E25F346C262}"/>
    <cellStyle name="Normal 9 5" xfId="1050" xr:uid="{D1C33EDF-FF5E-427E-9BDE-30328E82F1C9}"/>
    <cellStyle name="Normal Text" xfId="292" xr:uid="{270D3B1C-F79C-4052-91CB-000C531F08FE}"/>
    <cellStyle name="Normal_Ontario" xfId="4" xr:uid="{3D8DE79D-08D4-4521-9872-A57356FC10D8}"/>
    <cellStyle name="Normal_OSURGDP current" xfId="2927" xr:uid="{C0895B2E-54BE-47B7-B4E1-A6E018002D88}"/>
    <cellStyle name="Normal_T3q" xfId="2926" xr:uid="{BC44425F-405D-4B57-B750-7F395AC90E32}"/>
    <cellStyle name="Note 2" xfId="365" xr:uid="{F7BC7094-7851-47F0-B26A-EC86E1C35C2B}"/>
    <cellStyle name="Note 3" xfId="413" xr:uid="{4741C30B-F560-4D7A-8BD3-9DC1EC8DA643}"/>
    <cellStyle name="Note 3 2" xfId="572" xr:uid="{4090C2E3-851A-4557-AF37-4030E982DB35}"/>
    <cellStyle name="Note 3 2 2" xfId="661" xr:uid="{6EFB21A1-AEDF-4FA6-93D8-520B4234F568}"/>
    <cellStyle name="Note 3 2 2 2" xfId="1194" xr:uid="{D7065157-53F3-4000-9C45-5B95078715ED}"/>
    <cellStyle name="Note 3 2 2 2 2" xfId="2243" xr:uid="{2AF8887C-88E3-461B-81D6-A54ECC84403A}"/>
    <cellStyle name="Note 3 2 2 2 3" xfId="1627" xr:uid="{A1D404B6-D2EF-4219-9751-B6B0C96979CB}"/>
    <cellStyle name="Note 3 2 2 2 4" xfId="2724" xr:uid="{F6964685-6CA1-4F61-A656-7892E5A9F7E6}"/>
    <cellStyle name="Note 3 2 2 3" xfId="1877" xr:uid="{09FD75AA-5735-4796-97CE-C3F1677DDB1A}"/>
    <cellStyle name="Note 3 2 2 4" xfId="2385" xr:uid="{3E50D819-2476-4135-BEB6-1FDEB682E730}"/>
    <cellStyle name="Note 3 2 3" xfId="764" xr:uid="{FF29D616-D85A-409A-9713-2BC3F8528F23}"/>
    <cellStyle name="Note 3 2 3 2" xfId="1267" xr:uid="{85E8C586-234A-45FF-A9E7-471F981ECA30}"/>
    <cellStyle name="Note 3 2 3 2 2" xfId="2309" xr:uid="{552EB082-B714-4988-952E-69547C3A6841}"/>
    <cellStyle name="Note 3 2 3 2 3" xfId="1987" xr:uid="{623FE7D5-758A-4AD6-AEC6-FE3713342E1B}"/>
    <cellStyle name="Note 3 2 3 2 4" xfId="2783" xr:uid="{5C214B81-31B1-49D7-A974-4D70026837E4}"/>
    <cellStyle name="Note 3 2 3 3" xfId="1963" xr:uid="{04602065-558E-4310-BD62-402334B15956}"/>
    <cellStyle name="Note 3 2 3 4" xfId="1822" xr:uid="{4DA49F81-3B91-4511-A229-539AAFA28C59}"/>
    <cellStyle name="Note 3 2 3 5" xfId="2190" xr:uid="{092CD60D-A2CB-4FB6-84F9-25410E216AA7}"/>
    <cellStyle name="Note 3 2 4" xfId="802" xr:uid="{E6F43AD7-DFF7-4A6A-884B-97DC2C521CBE}"/>
    <cellStyle name="Note 3 2 4 2" xfId="1297" xr:uid="{E1CDEAA4-00D4-478F-86A7-3996E3D3C1BF}"/>
    <cellStyle name="Note 3 2 4 2 2" xfId="2338" xr:uid="{4CE0590B-5DD8-481A-931D-FDE3C90BC001}"/>
    <cellStyle name="Note 3 2 4 2 3" xfId="1555" xr:uid="{7AA578E0-B3F7-4BD4-9F56-2FAE3FA7363F}"/>
    <cellStyle name="Note 3 2 4 2 4" xfId="2812" xr:uid="{765F2D2F-9C27-417D-936A-865B9D8594AE}"/>
    <cellStyle name="Note 3 2 4 3" xfId="1998" xr:uid="{E278605E-9481-4FD1-9614-0E1EEAC6C74D}"/>
    <cellStyle name="Note 3 2 4 4" xfId="1796" xr:uid="{52347767-8B8E-4124-B40E-C122C19BBFEA}"/>
    <cellStyle name="Note 3 2 4 5" xfId="2633" xr:uid="{740FFE14-C704-4C63-AA5E-2C0B07E5DD75}"/>
    <cellStyle name="Note 3 2 5" xfId="763" xr:uid="{657F4C58-7645-4295-8F5C-9C1E8FD81F13}"/>
    <cellStyle name="Note 3 2 5 2" xfId="1266" xr:uid="{ED78AD74-8707-4A64-9BC0-5697B595D260}"/>
    <cellStyle name="Note 3 2 5 2 2" xfId="2308" xr:uid="{7E1A7B99-CB17-4046-A7F7-EB2A367680B1}"/>
    <cellStyle name="Note 3 2 5 2 3" xfId="2054" xr:uid="{D38AC927-77F5-4EE5-B5E2-4D8F47E3D27A}"/>
    <cellStyle name="Note 3 2 5 2 4" xfId="2782" xr:uid="{B4F6B1D1-14A3-459B-9BC7-DD9D0FA0B49C}"/>
    <cellStyle name="Note 3 2 5 3" xfId="1962" xr:uid="{CFCF62AA-A0A7-46B8-8A21-D5BBF8EA95DD}"/>
    <cellStyle name="Note 3 2 5 4" xfId="1571" xr:uid="{5C8B4580-DF3C-46F5-8355-5D6B94E8BB11}"/>
    <cellStyle name="Note 3 2 5 5" xfId="1845" xr:uid="{B9EA83F1-0F30-4F4D-9BD2-76B7A12A7D5E}"/>
    <cellStyle name="Note 3 3" xfId="702" xr:uid="{457E3245-A9B8-4A02-BFB3-E973F05486E1}"/>
    <cellStyle name="Note 3 3 2" xfId="1216" xr:uid="{3F09D7AA-8BF0-4A30-B1E6-FB66B2CB880E}"/>
    <cellStyle name="Note 3 3 2 2" xfId="2265" xr:uid="{06A118F6-A031-47A6-A599-2844383092AE}"/>
    <cellStyle name="Note 3 3 2 3" xfId="1557" xr:uid="{62610CE0-E15C-44B2-96BE-9754E5D992A7}"/>
    <cellStyle name="Note 3 3 2 4" xfId="2746" xr:uid="{8C4C935B-02F5-4FB1-993D-8979FED8021E}"/>
    <cellStyle name="Note 3 3 3" xfId="1910" xr:uid="{970CCD77-E9BE-47D6-9262-E596A3A80931}"/>
    <cellStyle name="Note 3 3 4" xfId="1763" xr:uid="{593CB6E1-EDD7-4E55-91FF-A0FE5DDAE9B7}"/>
    <cellStyle name="Note 3 3 5" xfId="2597" xr:uid="{A7C49B8D-83FB-4866-BB0D-6FFA43AE6DB8}"/>
    <cellStyle name="Note 3 4" xfId="924" xr:uid="{BC791CD0-3FDF-4E7E-BC0B-A7FBA6E9CCFF}"/>
    <cellStyle name="Note 3 4 2" xfId="1417" xr:uid="{8B5F3138-12F4-456C-8381-AE8A71317650}"/>
    <cellStyle name="Note 3 4 2 2" xfId="2400" xr:uid="{F85FA987-6DFC-415D-A045-D16CD5DA0FA7}"/>
    <cellStyle name="Note 3 4 2 3" xfId="1672" xr:uid="{3A3D17C3-83AF-4F9D-A744-23AB14650D36}"/>
    <cellStyle name="Note 3 4 2 4" xfId="2832" xr:uid="{AFB24855-9F40-48E7-8138-AD43CAD716E9}"/>
    <cellStyle name="Note 3 4 3" xfId="2063" xr:uid="{764667C2-5190-40B9-8C5F-F59AE2CD3686}"/>
    <cellStyle name="Note 3 4 4" xfId="1633" xr:uid="{854E9C19-0F32-4D08-A51F-67B72DB4C416}"/>
    <cellStyle name="Note 3 4 5" xfId="1586" xr:uid="{9DF25673-BD42-4D4D-8614-1C2C62B11EE6}"/>
    <cellStyle name="Note 3 5" xfId="994" xr:uid="{0E4D3006-65C7-4158-BDD7-F03EC4C3DD37}"/>
    <cellStyle name="Note 3 5 2" xfId="1481" xr:uid="{0FA29414-E901-4B31-99E7-4B8F9835A52D}"/>
    <cellStyle name="Note 3 5 2 2" xfId="2464" xr:uid="{C44605C2-44D1-491D-8959-6C0C5FEC9160}"/>
    <cellStyle name="Note 3 5 2 3" xfId="1578" xr:uid="{AAA4E784-3FA8-4179-93DB-1D5E67085726}"/>
    <cellStyle name="Note 3 5 2 4" xfId="2895" xr:uid="{37EA6824-5181-4018-A905-208ADDD53E36}"/>
    <cellStyle name="Note 3 5 3" xfId="2131" xr:uid="{D4F021CB-94AC-4955-A727-C0DFD3DA744F}"/>
    <cellStyle name="Note 3 5 4" xfId="1721" xr:uid="{4519EB93-0AF5-44C1-9CA2-2F28F943EFC4}"/>
    <cellStyle name="Note 3 5 5" xfId="1886" xr:uid="{9592670F-B687-40DC-9055-F15B3F0D2702}"/>
    <cellStyle name="Note 3 6" xfId="1741" xr:uid="{04658665-9C13-45C7-8FE5-0F192E1F7EE9}"/>
    <cellStyle name="Note 3 7" xfId="1812" xr:uid="{06DC5528-8AF6-420F-9A60-E90F8C7A073F}"/>
    <cellStyle name="Note 4" xfId="481" xr:uid="{B3CC2570-DBF4-489C-A5BE-144B5850AEAF}"/>
    <cellStyle name="Note 4 2" xfId="592" xr:uid="{E7F3DEA8-CDAC-4C72-BCB7-04CD448FB763}"/>
    <cellStyle name="Note 4 2 2" xfId="760" xr:uid="{9BDF6876-9601-4B05-9DEB-75269EB48A7B}"/>
    <cellStyle name="Note 4 2 2 2" xfId="1263" xr:uid="{5DEFA0E2-435F-47BA-BDC9-EEA5ECAEE2CF}"/>
    <cellStyle name="Note 4 2 2 2 2" xfId="2305" xr:uid="{3E1CA953-DA5B-46E7-AA77-47496E265140}"/>
    <cellStyle name="Note 4 2 2 2 3" xfId="2542" xr:uid="{7A82EAAB-66E0-4C00-911E-5E40CB95C4EA}"/>
    <cellStyle name="Note 4 2 2 2 4" xfId="2779" xr:uid="{C31193A9-DFDD-4B1D-8097-2643885D3FE2}"/>
    <cellStyle name="Note 4 2 2 3" xfId="1959" xr:uid="{A3003CD6-0BD8-4EC3-A33C-302A300E74C2}"/>
    <cellStyle name="Note 4 2 2 4" xfId="2186" xr:uid="{F0E656C6-61C4-429A-9555-7ACA187C647A}"/>
    <cellStyle name="Note 4 2 3" xfId="986" xr:uid="{96870B25-DF9E-49D5-AC64-8A6217276681}"/>
    <cellStyle name="Note 4 2 3 2" xfId="1474" xr:uid="{07D3D8E5-1DCD-4DC4-8E47-40778AEC4FD4}"/>
    <cellStyle name="Note 4 2 3 2 2" xfId="2457" xr:uid="{48B6C6EF-7FE0-4765-B0CA-0F470C9AE64C}"/>
    <cellStyle name="Note 4 2 3 2 3" xfId="2690" xr:uid="{922A4928-C089-4E5B-858F-F50156608FF2}"/>
    <cellStyle name="Note 4 2 3 2 4" xfId="2888" xr:uid="{EC603A4B-E7C6-4A2A-889F-33665FCB3517}"/>
    <cellStyle name="Note 4 2 3 3" xfId="2124" xr:uid="{8736D35B-5D0D-4D93-BE6C-54BCF6CA5A30}"/>
    <cellStyle name="Note 4 2 3 4" xfId="2621" xr:uid="{3A584960-E5DA-4AD8-971C-419D82C9BAAC}"/>
    <cellStyle name="Note 4 2 3 5" xfId="2665" xr:uid="{C629502D-51D8-4B71-9C63-C552AE6F0B9B}"/>
    <cellStyle name="Note 4 2 4" xfId="1010" xr:uid="{5435C96D-38AD-438C-9471-920DE246B195}"/>
    <cellStyle name="Note 4 2 4 2" xfId="1496" xr:uid="{5F0DED1E-277E-4D31-A3D5-359770D08C04}"/>
    <cellStyle name="Note 4 2 4 2 2" xfId="2479" xr:uid="{E8A7EA17-60BC-4789-9FE3-361BC36681C6}"/>
    <cellStyle name="Note 4 2 4 2 3" xfId="2511" xr:uid="{BE3E543D-82E8-44E5-937D-B534A3ABFE9A}"/>
    <cellStyle name="Note 4 2 4 2 4" xfId="2910" xr:uid="{BAE03DA7-B9E1-4354-80D4-A886B1FC94DB}"/>
    <cellStyle name="Note 4 2 4 3" xfId="2147" xr:uid="{A81BF063-E1CE-4C82-90EF-BC3D170FE9FA}"/>
    <cellStyle name="Note 4 2 4 4" xfId="2636" xr:uid="{985AB851-208B-4E10-A009-574B6CEC092F}"/>
    <cellStyle name="Note 4 2 4 5" xfId="2692" xr:uid="{B8B1F18D-E882-4414-A41C-2E27223EC3C9}"/>
    <cellStyle name="Note 4 2 5" xfId="730" xr:uid="{7AC2D612-46D4-4932-A60E-33EF8DCB8DF2}"/>
    <cellStyle name="Note 4 2 5 2" xfId="1234" xr:uid="{214FC012-5EEA-44DB-AE3B-1E4FA09C3957}"/>
    <cellStyle name="Note 4 2 5 2 2" xfId="2282" xr:uid="{C6C7EFF1-4C41-4371-81BA-B5E008113743}"/>
    <cellStyle name="Note 4 2 5 2 3" xfId="2386" xr:uid="{CB2AD3E3-E8EC-4652-AA7E-97F0BF816D8E}"/>
    <cellStyle name="Note 4 2 5 2 4" xfId="2763" xr:uid="{B8B952B9-4698-4F9E-8041-CF76EF41B716}"/>
    <cellStyle name="Note 4 2 5 3" xfId="1934" xr:uid="{48133642-FEDC-4DBD-9C29-230C4E810B41}"/>
    <cellStyle name="Note 4 2 5 4" xfId="1709" xr:uid="{9147494D-143C-4808-A162-99B190D8E7D1}"/>
    <cellStyle name="Note 4 2 5 5" xfId="2002" xr:uid="{23B4AFDD-3028-4495-865A-437F574FF05D}"/>
    <cellStyle name="Note 4 3" xfId="923" xr:uid="{4CAA6EE1-FD78-4D68-B0E0-DCA4EF6BD16B}"/>
    <cellStyle name="Note 4 3 2" xfId="1416" xr:uid="{79ECA372-281C-4B10-866A-3F5768B0A8F7}"/>
    <cellStyle name="Note 4 3 2 2" xfId="2399" xr:uid="{9AE58779-905B-48E9-9E4C-DF0A88F1B988}"/>
    <cellStyle name="Note 4 3 2 3" xfId="2347" xr:uid="{EA099B3B-2A80-4D16-9028-07893812F9B0}"/>
    <cellStyle name="Note 4 3 2 4" xfId="2831" xr:uid="{51D8DCCE-6F65-4EBF-9F82-0BAA8A7244C2}"/>
    <cellStyle name="Note 4 3 3" xfId="2062" xr:uid="{57C46906-3A46-494C-9BF8-1BA3568B3BB2}"/>
    <cellStyle name="Note 4 3 4" xfId="1940" xr:uid="{F4EFFE6E-B6D3-45D1-A53D-C0B66E52BCFB}"/>
    <cellStyle name="Note 4 3 5" xfId="2512" xr:uid="{83990E28-AFAF-43BD-B453-417367F02539}"/>
    <cellStyle name="Note 4 4" xfId="952" xr:uid="{E01AFFE6-2AD7-442F-99EA-137E5F294FD4}"/>
    <cellStyle name="Note 4 4 2" xfId="1442" xr:uid="{8D2A2CC1-96C5-4287-BA6C-3842C3D8A80A}"/>
    <cellStyle name="Note 4 4 2 2" xfId="2425" xr:uid="{81D71652-49A8-4752-8482-8D1392B0DE45}"/>
    <cellStyle name="Note 4 4 2 3" xfId="2666" xr:uid="{2E598558-AAB9-4C93-A1B5-EA769612B05E}"/>
    <cellStyle name="Note 4 4 2 4" xfId="2857" xr:uid="{5B8F513E-F25F-4793-A8AB-D566402791B0}"/>
    <cellStyle name="Note 4 4 3" xfId="2090" xr:uid="{69483376-D46F-47E6-BA93-5C6875397E22}"/>
    <cellStyle name="Note 4 4 4" xfId="2067" xr:uid="{3330B328-4E56-4EF5-B9F5-5354FF9CA8ED}"/>
    <cellStyle name="Note 4 4 5" xfId="1638" xr:uid="{BC777110-C15F-40E7-A53E-CA462F24B560}"/>
    <cellStyle name="Note 4 5" xfId="803" xr:uid="{EFE30557-F430-4619-9150-D0F478A99310}"/>
    <cellStyle name="Note 4 5 2" xfId="1298" xr:uid="{C1D71A89-0448-4404-82E0-EB7651D92A2E}"/>
    <cellStyle name="Note 4 5 2 2" xfId="2339" xr:uid="{4C396D08-00F1-4F55-86F4-8165CC2C223C}"/>
    <cellStyle name="Note 4 5 2 3" xfId="1688" xr:uid="{CCC5C797-7662-4613-B668-341A90C3DF84}"/>
    <cellStyle name="Note 4 5 2 4" xfId="2813" xr:uid="{3CC8A82F-15FE-40DF-9CE5-4164C7431C8F}"/>
    <cellStyle name="Note 4 5 3" xfId="1999" xr:uid="{6FEBC546-5A35-4B51-9B8B-2D6E2808F06C}"/>
    <cellStyle name="Note 4 5 4" xfId="2558" xr:uid="{ABA78319-1370-4AF8-B3E5-8C4AEC6F8FDC}"/>
    <cellStyle name="Note 4 5 5" xfId="2569" xr:uid="{D26C3272-F4BB-4AB6-BA1C-63F77936F0A0}"/>
    <cellStyle name="Note 4 6" xfId="1783" xr:uid="{180637F1-E6DA-4F66-B9A9-04D8FE1363C6}"/>
    <cellStyle name="Note 4 7" xfId="1806" xr:uid="{3841B04E-C231-47A4-9D49-93B1FB981BAF}"/>
    <cellStyle name="Note 5" xfId="545" xr:uid="{6BABF3FC-862A-47B1-9873-B521F225642A}"/>
    <cellStyle name="Note 5 2" xfId="927" xr:uid="{E08E3575-3D27-4278-8EF0-88D67FAEB695}"/>
    <cellStyle name="Note 5 2 2" xfId="1420" xr:uid="{1E21F3F7-7B4C-49D9-BCFB-261047DDC4FB}"/>
    <cellStyle name="Note 5 2 2 2" xfId="2403" xr:uid="{1F5ECDC4-6251-415C-A869-A01581710AC6}"/>
    <cellStyle name="Note 5 2 2 3" xfId="1593" xr:uid="{262AF4F5-7EA7-4910-AEC6-0114E37B37B1}"/>
    <cellStyle name="Note 5 2 2 4" xfId="2835" xr:uid="{86825E16-A62C-44B6-B5F3-5A22951F1C62}"/>
    <cellStyle name="Note 5 2 3" xfId="2066" xr:uid="{A6C30994-E4F8-475C-BA73-BD54F37EC70A}"/>
    <cellStyle name="Note 5 2 4" xfId="2705" xr:uid="{1394E1AD-9B1A-4969-985A-BE454996A56A}"/>
    <cellStyle name="Note 5 3" xfId="664" xr:uid="{F3431C51-E0C7-462F-8E7E-5EA2751F1E60}"/>
    <cellStyle name="Note 5 3 2" xfId="1196" xr:uid="{A1E5B15E-D020-4E47-9551-CB9115A49FEB}"/>
    <cellStyle name="Note 5 3 2 2" xfId="2245" xr:uid="{E777AA79-0B36-4962-BFCC-2FD5122AD9BB}"/>
    <cellStyle name="Note 5 3 2 3" xfId="2654" xr:uid="{9EA01C7D-E00D-4A8C-B772-17200F5EEB7A}"/>
    <cellStyle name="Note 5 3 2 4" xfId="2726" xr:uid="{EC9C7375-CBC5-4D1B-A53C-441568E120F4}"/>
    <cellStyle name="Note 5 3 3" xfId="1880" xr:uid="{9A78EAD5-3B88-48BF-92DF-7BB17B0C0380}"/>
    <cellStyle name="Note 5 3 4" xfId="2028" xr:uid="{C81A7200-B41F-419B-8599-50D672484636}"/>
    <cellStyle name="Note 5 3 5" xfId="2009" xr:uid="{58F10C3F-DD0D-447E-9C50-394925E4D67C}"/>
    <cellStyle name="Note 5 4" xfId="953" xr:uid="{AE887F80-C707-4568-B832-F158BB41B6F3}"/>
    <cellStyle name="Note 5 4 2" xfId="1443" xr:uid="{944B4DB1-D401-4460-BBA4-4F7AFD23B335}"/>
    <cellStyle name="Note 5 4 2 2" xfId="2426" xr:uid="{3EABB729-CA68-4744-BB8F-2143A5354BA8}"/>
    <cellStyle name="Note 5 4 2 3" xfId="2504" xr:uid="{8F3FE4A1-8D27-4377-BBC1-E87BE3D0CCAE}"/>
    <cellStyle name="Note 5 4 2 4" xfId="2858" xr:uid="{8FE95DB7-22EB-4A57-BFEC-32FD63E1CF71}"/>
    <cellStyle name="Note 5 4 3" xfId="2091" xr:uid="{7DBA30E4-8263-46B4-A283-E3FF712D7466}"/>
    <cellStyle name="Note 5 4 4" xfId="1838" xr:uid="{F9845B4A-34B1-42CA-9849-028D92A58506}"/>
    <cellStyle name="Note 5 4 5" xfId="2377" xr:uid="{F2C21135-C2CD-487D-85B5-16CE9BD923C2}"/>
    <cellStyle name="Note 5 5" xfId="667" xr:uid="{1319D25C-94DD-4DC6-BE1D-0AE783885EF4}"/>
    <cellStyle name="Note 5 5 2" xfId="1199" xr:uid="{162EEEC6-CE60-4AFA-A562-CEAAB3A83EAA}"/>
    <cellStyle name="Note 5 5 2 2" xfId="2248" xr:uid="{651BC31A-C056-4767-840A-C1323AB3ED23}"/>
    <cellStyle name="Note 5 5 2 3" xfId="1684" xr:uid="{3DD43CC1-6D07-40DB-A252-0EED12AC3C80}"/>
    <cellStyle name="Note 5 5 2 4" xfId="2729" xr:uid="{4EB345A4-1341-4951-87F6-524AC3A489D0}"/>
    <cellStyle name="Note 5 5 3" xfId="1883" xr:uid="{D774DF72-E575-4DF2-A89B-27F9AEF101A8}"/>
    <cellStyle name="Note 5 5 4" xfId="1651" xr:uid="{F5FC1B89-4E13-4041-95D5-CAB47FE8F7AE}"/>
    <cellStyle name="Note 5 5 5" xfId="1846" xr:uid="{97AFAC4F-0EDD-469B-AB9E-085D27CDE11E}"/>
    <cellStyle name="Note 6" xfId="170" xr:uid="{41960129-23DA-461C-A976-C3CBC3CEA588}"/>
    <cellStyle name="Output 2" xfId="366" xr:uid="{3340FB89-CBA3-45F2-91FE-17101C4C9CAE}"/>
    <cellStyle name="Output 3" xfId="414" xr:uid="{8C3AB1D6-9A5C-457D-8958-F483B7992CF5}"/>
    <cellStyle name="Output 3 2" xfId="573" xr:uid="{CE74B038-6C1D-48C2-A57F-13913954841C}"/>
    <cellStyle name="Output 3 2 2" xfId="951" xr:uid="{99A6F910-CFBA-4507-8AD4-A6D114870B42}"/>
    <cellStyle name="Output 3 2 2 2" xfId="1441" xr:uid="{0CD6B6B1-6C95-4FF6-BF25-AA50A2D9E35C}"/>
    <cellStyle name="Output 3 2 2 2 2" xfId="2424" xr:uid="{3FD5659F-26ED-4ADE-BE90-0EBE18F3E09C}"/>
    <cellStyle name="Output 3 2 2 2 3" xfId="2384" xr:uid="{81446C31-E2FC-4D1A-A410-2E16F3EC1FD1}"/>
    <cellStyle name="Output 3 2 2 2 4" xfId="2856" xr:uid="{4A6F219B-548D-4249-9597-0C8128F2DA36}"/>
    <cellStyle name="Output 3 2 2 3" xfId="2089" xr:uid="{CA760A22-AA35-41ED-824F-3A5FC332EA47}"/>
    <cellStyle name="Output 3 2 2 4" xfId="2702" xr:uid="{3B7FB72D-D39E-4D5C-9AF0-99B5FEB93772}"/>
    <cellStyle name="Output 3 2 3" xfId="761" xr:uid="{7C8D6DDD-A146-4A73-8275-D68803496ABA}"/>
    <cellStyle name="Output 3 2 3 2" xfId="1264" xr:uid="{203DC27F-C2D3-4799-85EE-E21B0AEB371E}"/>
    <cellStyle name="Output 3 2 3 2 2" xfId="2306" xr:uid="{A966FA1B-D74A-4394-A9A4-F5EBE0D214A9}"/>
    <cellStyle name="Output 3 2 3 2 3" xfId="2025" xr:uid="{C5D9EE19-E460-4B05-AD72-06AE2DE99A08}"/>
    <cellStyle name="Output 3 2 3 2 4" xfId="2780" xr:uid="{84E3DB43-DE43-45E3-A4F2-8DDFA3CCE088}"/>
    <cellStyle name="Output 3 2 3 3" xfId="1960" xr:uid="{CFFE9354-D0D7-45F8-A16F-C79F73D8F885}"/>
    <cellStyle name="Output 3 2 3 4" xfId="2044" xr:uid="{7BF44D57-3F61-4392-8713-B3CA0E6C9B32}"/>
    <cellStyle name="Output 3 2 3 5" xfId="2175" xr:uid="{6E44F8D7-25B8-4913-AD90-52EF0D8FA73F}"/>
    <cellStyle name="Output 3 2 4" xfId="965" xr:uid="{CE0B0A10-6255-46C3-BF3F-C2AADC959F09}"/>
    <cellStyle name="Output 3 2 4 2" xfId="1454" xr:uid="{2D5CF2D6-CABE-435E-9383-28EDCC9D67D8}"/>
    <cellStyle name="Output 3 2 4 2 2" xfId="2437" xr:uid="{057EDDA2-42E5-4A51-A457-14CC0A2FD233}"/>
    <cellStyle name="Output 3 2 4 2 3" xfId="2348" xr:uid="{302165A7-6CE0-4295-83BB-61A0F4DECA2E}"/>
    <cellStyle name="Output 3 2 4 2 4" xfId="2868" xr:uid="{1B77BDC7-4ED1-423D-B8A5-C34123D92800}"/>
    <cellStyle name="Output 3 2 4 3" xfId="2103" xr:uid="{90AE440C-467F-42A8-B7AE-E6938A0DE267}"/>
    <cellStyle name="Output 3 2 4 4" xfId="169" xr:uid="{29416EEB-7065-4EED-B0C6-3FE4D96A2EC7}"/>
    <cellStyle name="Output 3 2 4 5" xfId="1807" xr:uid="{E105C50E-1FE2-4B5D-876F-21F782EB2D5F}"/>
    <cellStyle name="Output 3 2 5" xfId="934" xr:uid="{E4DEBB9B-5450-47EC-A282-6AA3BECC6351}"/>
    <cellStyle name="Output 3 2 5 2" xfId="1426" xr:uid="{95C01AC4-089E-45D7-ABDC-4AE1AD0350E6}"/>
    <cellStyle name="Output 3 2 5 2 2" xfId="2409" xr:uid="{33173BD6-8652-4871-A03A-413E1BF120F5}"/>
    <cellStyle name="Output 3 2 5 2 3" xfId="2210" xr:uid="{D74DB1FE-720A-4419-A281-8725D6D3B068}"/>
    <cellStyle name="Output 3 2 5 2 4" xfId="2841" xr:uid="{2D268646-C676-4882-A32C-334F6FB26DF6}"/>
    <cellStyle name="Output 3 2 5 3" xfId="2073" xr:uid="{1E4E54EF-F551-4AC4-8C3A-2AEB05A1ABE0}"/>
    <cellStyle name="Output 3 2 5 4" xfId="2536" xr:uid="{EE4F1829-9BFF-4A0A-BDBB-2446B72E064D}"/>
    <cellStyle name="Output 3 2 5 5" xfId="2011" xr:uid="{E666C8A3-2731-489B-8C79-7B277E15474C}"/>
    <cellStyle name="Output 3 3" xfId="699" xr:uid="{284B328E-4272-4674-81E9-E7AF303450F1}"/>
    <cellStyle name="Output 3 3 2" xfId="1214" xr:uid="{3842C926-4C51-4626-82A8-14C26AAADB64}"/>
    <cellStyle name="Output 3 3 2 2" xfId="2263" xr:uid="{87CC8945-4E66-42A4-B320-F5D8CC9C2BA0}"/>
    <cellStyle name="Output 3 3 2 3" xfId="1561" xr:uid="{CEF928C5-B4F4-488A-B212-93C16401C7EE}"/>
    <cellStyle name="Output 3 3 2 4" xfId="2744" xr:uid="{B05819FC-9611-44E4-BC7D-9E841518619A}"/>
    <cellStyle name="Output 3 3 3" xfId="1908" xr:uid="{641D1B83-15D6-42CF-9FB7-D0212F207482}"/>
    <cellStyle name="Output 3 3 4" xfId="2005" xr:uid="{CE9316B8-ABB4-44F1-AAD4-005B718B74C4}"/>
    <cellStyle name="Output 3 3 5" xfId="2194" xr:uid="{D587A988-0155-48CD-97D7-3FF12F6DDCCD}"/>
    <cellStyle name="Output 3 4" xfId="753" xr:uid="{DC2C91E1-DD06-415E-9AF7-C47AC8C2AE26}"/>
    <cellStyle name="Output 3 4 2" xfId="1256" xr:uid="{C682646B-141B-478D-872A-2BC47A79167A}"/>
    <cellStyle name="Output 3 4 2 2" xfId="2298" xr:uid="{2DC1D534-574C-4F7B-8F24-D5127C1C6FEB}"/>
    <cellStyle name="Output 3 4 2 3" xfId="2183" xr:uid="{47D305A5-198B-489C-B63A-AD48950CCB58}"/>
    <cellStyle name="Output 3 4 2 4" xfId="2772" xr:uid="{0555197F-8228-42A4-802F-3EB8A54A4DB5}"/>
    <cellStyle name="Output 3 4 3" xfId="1952" xr:uid="{BED6A4BE-A882-4E6D-B330-6A85E01ABDFD}"/>
    <cellStyle name="Output 3 4 4" xfId="2513" xr:uid="{985B6C76-118B-4CFC-817D-F0FED05739BB}"/>
    <cellStyle name="Output 3 4 5" xfId="2555" xr:uid="{43488BA2-F9B8-43D1-A49A-4572DBAF5691}"/>
    <cellStyle name="Output 3 5" xfId="656" xr:uid="{2D463836-879C-4917-B2C6-149536D3752A}"/>
    <cellStyle name="Output 3 5 2" xfId="1189" xr:uid="{B136CBB5-5127-4D0C-80A0-6C5FCF925796}"/>
    <cellStyle name="Output 3 5 2 2" xfId="2238" xr:uid="{AB584AC4-B635-413B-B4E3-B1F457048523}"/>
    <cellStyle name="Output 3 5 2 3" xfId="2601" xr:uid="{14DE73B1-04CD-4B45-927D-9E8C13FDFC50}"/>
    <cellStyle name="Output 3 5 2 4" xfId="2720" xr:uid="{8903E643-12C4-4592-963A-E8833A5A6CDC}"/>
    <cellStyle name="Output 3 5 3" xfId="1873" xr:uid="{20578961-FB94-4505-8DF3-9E555AC18DCD}"/>
    <cellStyle name="Output 3 5 4" xfId="1568" xr:uid="{E523AF00-2364-4957-ABEE-601F9F9DF2FD}"/>
    <cellStyle name="Output 3 5 5" xfId="1700" xr:uid="{33E50F02-ECD9-4A40-ACA3-BEDF2AC9A99A}"/>
    <cellStyle name="Output 3 6" xfId="995" xr:uid="{4AB9C946-3407-4589-9C2C-76D59C920B1B}"/>
    <cellStyle name="Output 3 6 2" xfId="1482" xr:uid="{32829D02-B3D3-4503-895F-779732963ABA}"/>
    <cellStyle name="Output 3 6 2 2" xfId="2465" xr:uid="{0DCB4D33-C79A-4D6F-8C3F-78988623198A}"/>
    <cellStyle name="Output 3 6 2 3" xfId="2030" xr:uid="{50B3DEBC-7959-44C2-8F61-C51294A24B0B}"/>
    <cellStyle name="Output 3 6 2 4" xfId="2896" xr:uid="{F6DA4ECE-C014-4A92-9671-274DF651D86B}"/>
    <cellStyle name="Output 3 6 3" xfId="2132" xr:uid="{4647E05D-BC3F-4C1A-9516-B76064E091B2}"/>
    <cellStyle name="Output 3 6 4" xfId="1946" xr:uid="{08E2CEF6-9A54-4A3E-8DA3-DA85B52C475E}"/>
    <cellStyle name="Output 3 6 5" xfId="2663" xr:uid="{6852FBEB-27F1-4B3A-AC03-287E79B0F21B}"/>
    <cellStyle name="Output 3 7" xfId="1742" xr:uid="{DDEAA619-A6E3-4611-86E7-240E44D887F5}"/>
    <cellStyle name="Output 3 8" xfId="2346" xr:uid="{AE8ED830-F0C9-473D-AF47-43A3CC76E98C}"/>
    <cellStyle name="Output 4" xfId="482" xr:uid="{B259DD00-98D9-47BC-9084-8C1D8B2EDD01}"/>
    <cellStyle name="Output 4 2" xfId="593" xr:uid="{C1EEE9BE-480B-4A78-A7EF-E5D6709470CF}"/>
    <cellStyle name="Output 4 2 2" xfId="874" xr:uid="{917362CC-C738-4245-A300-E944128F98F2}"/>
    <cellStyle name="Output 4 2 2 2" xfId="1368" xr:uid="{970AAD0A-0947-4AB1-AD5F-8754FFFF9300}"/>
    <cellStyle name="Output 4 2 2 2 2" xfId="2373" xr:uid="{B0527679-7CD6-4B86-A59E-8928C4AD3825}"/>
    <cellStyle name="Output 4 2 2 2 3" xfId="1951" xr:uid="{A8D0D6CD-909D-4C3B-A94B-801777D496E9}"/>
    <cellStyle name="Output 4 2 2 2 4" xfId="2825" xr:uid="{F29B1A7B-143D-4FE7-BDE3-4A1202BBE066}"/>
    <cellStyle name="Output 4 2 2 3" xfId="2036" xr:uid="{0D4A26C5-DEBA-48E7-8884-D657BF591D08}"/>
    <cellStyle name="Output 4 2 2 4" xfId="1839" xr:uid="{1E7ADBAC-C840-4506-8D51-C6C7A7C2BA5F}"/>
    <cellStyle name="Output 4 2 3" xfId="987" xr:uid="{B906879C-2293-482E-86F6-DE372B010275}"/>
    <cellStyle name="Output 4 2 3 2" xfId="1475" xr:uid="{07F563B6-68D9-4473-9BA1-95A6713B082D}"/>
    <cellStyle name="Output 4 2 3 2 2" xfId="2458" xr:uid="{55D49E9C-EF9E-459B-98B8-0E30540F7EA1}"/>
    <cellStyle name="Output 4 2 3 2 3" xfId="1559" xr:uid="{60BE618C-07B8-46C2-82EF-43C5075E4140}"/>
    <cellStyle name="Output 4 2 3 2 4" xfId="2889" xr:uid="{C9902A85-A2B3-4C41-850E-E2290E847DED}"/>
    <cellStyle name="Output 4 2 3 3" xfId="2125" xr:uid="{2E17F191-1252-45E3-A46E-206A007AEF3A}"/>
    <cellStyle name="Output 4 2 3 4" xfId="2691" xr:uid="{D3BA4EA6-A8E2-49AE-9087-400D4AC7D708}"/>
    <cellStyle name="Output 4 2 3 5" xfId="1797" xr:uid="{BC4B00E3-AA8E-48D6-9F9C-80C4EBFF15C8}"/>
    <cellStyle name="Output 4 2 4" xfId="1011" xr:uid="{3716FCD8-096D-4902-A09F-19A0FFF5A849}"/>
    <cellStyle name="Output 4 2 4 2" xfId="1497" xr:uid="{A120F2AD-42E3-4CE8-8C50-7AC01F51C0E3}"/>
    <cellStyle name="Output 4 2 4 2 2" xfId="2480" xr:uid="{E17761BF-19B2-4FB3-BA05-07F8A822343A}"/>
    <cellStyle name="Output 4 2 4 2 3" xfId="2051" xr:uid="{724525A9-860D-4338-8272-AD1BEFAA2348}"/>
    <cellStyle name="Output 4 2 4 2 4" xfId="2911" xr:uid="{E85E22D0-D405-45ED-9E88-5EDEDEDAB960}"/>
    <cellStyle name="Output 4 2 4 3" xfId="2148" xr:uid="{407203FA-975E-49E7-84C7-D31628BE25AE}"/>
    <cellStyle name="Output 4 2 4 4" xfId="1842" xr:uid="{A95C09A0-DF8C-4753-B745-4DCB1EF3D48C}"/>
    <cellStyle name="Output 4 2 4 5" xfId="2579" xr:uid="{89976FF4-6140-4C67-A4E5-F7010AC9BC3B}"/>
    <cellStyle name="Output 4 2 5" xfId="954" xr:uid="{A312220F-7292-4D94-A7AC-55F57122DF10}"/>
    <cellStyle name="Output 4 2 5 2" xfId="1444" xr:uid="{455AA377-8768-4F2C-9233-D0805ACBCB53}"/>
    <cellStyle name="Output 4 2 5 2 2" xfId="2427" xr:uid="{913520DB-7C74-490D-AD9D-6C39A6A8EE7A}"/>
    <cellStyle name="Output 4 2 5 2 3" xfId="1554" xr:uid="{4111C300-9B80-4FA3-A054-120A068255E0}"/>
    <cellStyle name="Output 4 2 5 2 4" xfId="2859" xr:uid="{59E30724-C224-4577-9645-F530AD76D22B}"/>
    <cellStyle name="Output 4 2 5 3" xfId="2092" xr:uid="{560CB4A0-82FC-4BB2-AFF6-A34331A5C37B}"/>
    <cellStyle name="Output 4 2 5 4" xfId="1894" xr:uid="{7680340A-1128-4BF2-87DA-8E40D2A0851D}"/>
    <cellStyle name="Output 4 2 5 5" xfId="1657" xr:uid="{AA329028-9C37-4820-B096-6140B1715030}"/>
    <cellStyle name="Output 4 3" xfId="734" xr:uid="{EAD979ED-6279-4396-A6A1-14D18D6496AC}"/>
    <cellStyle name="Output 4 3 2" xfId="1238" xr:uid="{84139B82-8661-4734-B087-5E21BB8B48A0}"/>
    <cellStyle name="Output 4 3 2 2" xfId="2286" xr:uid="{C28BD829-0A2B-4173-8E2F-76D3710FA02B}"/>
    <cellStyle name="Output 4 3 2 3" xfId="1647" xr:uid="{56431945-01F0-4A16-B695-2693BE00FB05}"/>
    <cellStyle name="Output 4 3 2 4" xfId="2767" xr:uid="{2A2607FB-A288-4626-9E8A-ADA5B82EE21F}"/>
    <cellStyle name="Output 4 3 3" xfId="1938" xr:uid="{BB983D2D-0FC5-4375-9C9A-5F62C39468D7}"/>
    <cellStyle name="Output 4 3 4" xfId="1920" xr:uid="{3B80B666-D6C2-49F5-A190-B4ED1E545F30}"/>
    <cellStyle name="Output 4 3 5" xfId="2669" xr:uid="{FF3F39A3-6693-46E7-972D-3B98C5B8E694}"/>
    <cellStyle name="Output 4 4" xfId="726" xr:uid="{AAED4A7C-69D0-4420-8AC5-0CEFDD86EC8E}"/>
    <cellStyle name="Output 4 4 2" xfId="1231" xr:uid="{CF440C61-3921-4D93-AAD4-F99CC0058D7A}"/>
    <cellStyle name="Output 4 4 2 2" xfId="2279" xr:uid="{9BF2706A-C065-408B-B2F5-7DDAB7439AF7}"/>
    <cellStyle name="Output 4 4 2 3" xfId="1659" xr:uid="{A7BC0C23-6713-4048-A77B-78C7D747684A}"/>
    <cellStyle name="Output 4 4 2 4" xfId="2760" xr:uid="{BCDA150C-412A-4BC9-B002-4F4372CCFCFF}"/>
    <cellStyle name="Output 4 4 3" xfId="1930" xr:uid="{6F81CAA1-EF66-4487-82E4-50A5918EA14E}"/>
    <cellStyle name="Output 4 4 4" xfId="2389" xr:uid="{6C16C530-BE9C-4DC5-B53B-9B2E05FE9113}"/>
    <cellStyle name="Output 4 4 5" xfId="1728" xr:uid="{7A4E9928-37F1-4318-961A-F67F95ADE3A6}"/>
    <cellStyle name="Output 4 5" xfId="714" xr:uid="{6DE5F3DB-7511-4DC3-B0B4-992D7A5466B1}"/>
    <cellStyle name="Output 4 5 2" xfId="1224" xr:uid="{E91C2995-1F61-46ED-8085-9DDA755D3268}"/>
    <cellStyle name="Output 4 5 2 2" xfId="2273" xr:uid="{97E5D033-BC5C-4D84-9E1B-13D47A892C75}"/>
    <cellStyle name="Output 4 5 2 3" xfId="1945" xr:uid="{2FFFADBA-B92A-4A0F-A230-0EED11080CE5}"/>
    <cellStyle name="Output 4 5 2 4" xfId="2754" xr:uid="{DF543BD7-F28E-47D3-8788-3FD836A52C1F}"/>
    <cellStyle name="Output 4 5 3" xfId="1921" xr:uid="{C6D1C9EF-97E1-4C52-BB7B-A3529F2DE8A6}"/>
    <cellStyle name="Output 4 5 4" xfId="1712" xr:uid="{ADC35C04-D81B-4BBD-85B9-E269FC3B66B1}"/>
    <cellStyle name="Output 4 5 5" xfId="2610" xr:uid="{AAD912D4-7988-46CE-952C-1EA38CC5E56D}"/>
    <cellStyle name="Output 4 6" xfId="938" xr:uid="{BD0F91AD-5518-407E-88FA-FD241E8E1984}"/>
    <cellStyle name="Output 4 6 2" xfId="1429" xr:uid="{A6C8A5AC-D50E-4D81-BE95-18CECCB35978}"/>
    <cellStyle name="Output 4 6 2 2" xfId="2412" xr:uid="{23E5C367-432B-42D6-99EC-04EF54A649E9}"/>
    <cellStyle name="Output 4 6 2 3" xfId="2557" xr:uid="{733EF3BF-4226-4855-BC8A-E6531E61B1F3}"/>
    <cellStyle name="Output 4 6 2 4" xfId="2844" xr:uid="{54D91822-EAA2-419F-820B-CD095848CB5D}"/>
    <cellStyle name="Output 4 6 3" xfId="2076" xr:uid="{8703B855-662C-45EF-899B-7C11D656D28C}"/>
    <cellStyle name="Output 4 6 4" xfId="2179" xr:uid="{D02AD366-764E-4694-BCFB-48CD8D793A69}"/>
    <cellStyle name="Output 4 6 5" xfId="2546" xr:uid="{3F1DDEC9-7372-4E8A-B6B6-3E58A4F6FD97}"/>
    <cellStyle name="Output 4 7" xfId="1784" xr:uid="{06701394-C4EC-4DA1-AC85-E6C79D12B76E}"/>
    <cellStyle name="Output 4 8" xfId="2577" xr:uid="{9A042711-8150-4280-AF4F-1279F008F471}"/>
    <cellStyle name="Output 5" xfId="662" xr:uid="{A868E048-349F-4955-8FA6-30956AA57455}"/>
    <cellStyle name="Output 5 2" xfId="1195" xr:uid="{21DA0DDE-1411-4A4E-8CDC-C7F24A7A465A}"/>
    <cellStyle name="Output 5 2 2" xfId="2244" xr:uid="{D1D0A487-61B0-49BC-A8BA-3FF028504655}"/>
    <cellStyle name="Output 5 2 3" xfId="2501" xr:uid="{96308F78-A38E-45C8-BBF7-CC742016F69B}"/>
    <cellStyle name="Output 5 2 4" xfId="2725" xr:uid="{6C60FA7B-5700-4F4A-BA75-29B14B3DF3E6}"/>
    <cellStyle name="Output 5 3" xfId="1878" xr:uid="{69487694-AAB9-4802-83AF-7E0DDD0ED93F}"/>
    <cellStyle name="Output 5 4" xfId="2218" xr:uid="{026D5BA0-A036-4DA5-B9E3-8A73C78A4985}"/>
    <cellStyle name="Output 5 5" xfId="1691" xr:uid="{FB7F2AE4-4EFA-4F2D-953E-0310FB117473}"/>
    <cellStyle name="Output 6" xfId="171" xr:uid="{D9A630E2-0AC1-4C53-9EB9-1D878AECC8B8}"/>
    <cellStyle name="Page Title" xfId="293" xr:uid="{59F2C5B7-0680-468C-804A-6CBF1F5891A7}"/>
    <cellStyle name="pagetitle" xfId="294" xr:uid="{F6DC04B9-DA0F-4D01-90A5-BF7744EC514B}"/>
    <cellStyle name="Per cent [0]" xfId="172" xr:uid="{1BD36520-CD38-4A98-A0B3-2250642F0D9E}"/>
    <cellStyle name="Per cent [1]" xfId="173" xr:uid="{1F65DEE0-A70C-4BEE-8081-0CCCE1FA1F6E}"/>
    <cellStyle name="Per cent [1] 2" xfId="248" xr:uid="{E8C18928-7EB5-4EC6-982A-9BA516B39262}"/>
    <cellStyle name="Per cent [2]" xfId="174" xr:uid="{89EAF83E-1C1E-4DF1-BC09-16ADE5357F3A}"/>
    <cellStyle name="Per cent [2] 2" xfId="249" xr:uid="{7A56BDCF-3991-4058-A367-1E081E09DDF7}"/>
    <cellStyle name="Percent [0]" xfId="175" xr:uid="{613AB24F-A3C7-442F-BF0E-0FEC0F8A2566}"/>
    <cellStyle name="Percent [0] +/-" xfId="176" xr:uid="{32E3D431-26A6-4106-99F9-2C57F95C20D9}"/>
    <cellStyle name="Percent [0] Narrow" xfId="177" xr:uid="{5E1389A7-CF5C-4849-B4AC-B71FE2B788BF}"/>
    <cellStyle name="Percent [0] Narrow 2" xfId="250" xr:uid="{63913F3A-FA72-48E3-A86B-A684002513FC}"/>
    <cellStyle name="Percent [0]_Book1" xfId="178" xr:uid="{8561FA00-D966-4F8C-8CE9-793D65D9C6D1}"/>
    <cellStyle name="Percent [1]" xfId="179" xr:uid="{06537601-AA6C-4A37-AD26-A71EE908000B}"/>
    <cellStyle name="Percent [1] +/-" xfId="180" xr:uid="{2A0F0643-D870-409E-A82C-06B3672B6DAB}"/>
    <cellStyle name="Percent [1] Narrow" xfId="181" xr:uid="{59481194-3A13-4C74-B70C-D77DB5A8FC42}"/>
    <cellStyle name="Percent [1] Narrow 2" xfId="251" xr:uid="{66FAAE58-4947-4A5D-A94D-089A45FA297C}"/>
    <cellStyle name="Percent [1]_Book1" xfId="182" xr:uid="{8018B4D8-BF71-469A-9E54-17AB277DABB7}"/>
    <cellStyle name="Percent [2]" xfId="183" xr:uid="{6A1087AB-902B-4358-AAC7-EE8D96D1E806}"/>
    <cellStyle name="Percent [2] +/-" xfId="184" xr:uid="{3037EC36-3CEF-4E6E-BC4C-AF339EC07979}"/>
    <cellStyle name="Percent [2] Narrow" xfId="185" xr:uid="{C498BEC8-B145-45A3-91EA-0BB666C6F082}"/>
    <cellStyle name="Percent [2] Narrow 2" xfId="252" xr:uid="{5C608A27-5329-41D2-940C-502BB1CF16A5}"/>
    <cellStyle name="Percent [2]_Book1" xfId="186" xr:uid="{3B9F44A1-CBCA-4CB8-9E4C-F41489FF32AC}"/>
    <cellStyle name="Percent [3]" xfId="187" xr:uid="{A4EAD085-2370-4D52-8BEE-1C9CD18B718D}"/>
    <cellStyle name="Percent [3] +/-" xfId="188" xr:uid="{928BE88B-87C8-47B3-AC6C-C12D488FADA9}"/>
    <cellStyle name="Percent [3] +/- 2" xfId="254" xr:uid="{5BB92C4C-1DAC-4B8E-9413-121B46F2D866}"/>
    <cellStyle name="Percent [3] 10" xfId="713" xr:uid="{59AE0DAB-B60C-4A97-9C50-C6459B22B4B7}"/>
    <cellStyle name="Percent [3] 11" xfId="942" xr:uid="{3711EE41-CB18-431F-A605-28B63E9C4AC0}"/>
    <cellStyle name="Percent [3] 12" xfId="650" xr:uid="{5DA23725-0696-49D0-96BA-279F21150C6A}"/>
    <cellStyle name="Percent [3] 13" xfId="1038" xr:uid="{89258894-7DE2-4B26-8082-C48441B34E7E}"/>
    <cellStyle name="Percent [3] 2" xfId="253" xr:uid="{0868C876-3AB7-48C8-8B6F-1B8CEFDC8033}"/>
    <cellStyle name="Percent [3] 3" xfId="415" xr:uid="{EE83493D-69C4-4F18-8118-B51AD483561A}"/>
    <cellStyle name="Percent [3] 4" xfId="483" xr:uid="{5FAA2158-C68C-4F72-B1E9-6E6B6C3791CF}"/>
    <cellStyle name="Percent [3] 5" xfId="546" xr:uid="{1868BDA6-BC28-4ECC-B704-2FC4B1DCA80F}"/>
    <cellStyle name="Percent [3] 6" xfId="694" xr:uid="{9C6B13EC-FC38-4154-91E4-E24F0C97FA06}"/>
    <cellStyle name="Percent [3] 7" xfId="680" xr:uid="{5C54FFF1-D508-4FB3-9574-8E40AD14347E}"/>
    <cellStyle name="Percent [3] 8" xfId="700" xr:uid="{002E246B-B5DD-423D-9E05-0BCBDFAF1887}"/>
    <cellStyle name="Percent [3] 9" xfId="791" xr:uid="{3D5EED83-C224-4060-9C1D-4548F487571A}"/>
    <cellStyle name="Quarterly Date" xfId="189" xr:uid="{F5169CB8-DC99-4854-88FF-6245B036FF01}"/>
    <cellStyle name="Quarterly Date 2" xfId="255" xr:uid="{611152F7-4BE2-420B-9776-F87B53A5ACB5}"/>
    <cellStyle name="Quarterly Date with *" xfId="190" xr:uid="{12428FAE-0287-44C2-87BF-E11AEE812AEB}"/>
    <cellStyle name="Quarterly Date with * 2" xfId="256" xr:uid="{1BFFC2EB-1D63-4F2B-BC9B-D443DD903929}"/>
    <cellStyle name="Quarterly Date with ª" xfId="191" xr:uid="{B8DAE209-810B-4761-9C6F-08124092A917}"/>
    <cellStyle name="Quarterly date with a *" xfId="192" xr:uid="{600AAEFF-CB34-4555-BD73-B07A250F1A5C}"/>
    <cellStyle name="Quarterly Date with ª 10" xfId="670" xr:uid="{2C2EA327-999B-4B45-9586-6E678FF5B842}"/>
    <cellStyle name="Quarterly Date with ª 11" xfId="991" xr:uid="{5EEB9493-3701-459A-8266-4E02917EF835}"/>
    <cellStyle name="Quarterly Date with ª 12" xfId="998" xr:uid="{91F83912-E558-4053-B495-BA7E302BE7CC}"/>
    <cellStyle name="Quarterly Date with ª 13" xfId="1039" xr:uid="{BFE310CC-06E1-406F-BACD-5C0E1D3B537E}"/>
    <cellStyle name="Quarterly Date with ª 2" xfId="257" xr:uid="{99858B8A-1845-43FB-A9AA-94DE48D9C55F}"/>
    <cellStyle name="Quarterly Date with ª 3" xfId="416" xr:uid="{396F3406-5B30-45E0-902C-BB63AE82998B}"/>
    <cellStyle name="Quarterly Date with ª 4" xfId="484" xr:uid="{E774F3E5-A5F1-4B93-B5EA-7750FCCB077F}"/>
    <cellStyle name="Quarterly Date with ª 5" xfId="547" xr:uid="{C91AEF73-9A0F-465B-A457-360808E357EA}"/>
    <cellStyle name="Quarterly Date with ª 6" xfId="696" xr:uid="{64C6A634-5824-4A4B-9B50-A8306CB31E0B}"/>
    <cellStyle name="Quarterly Date with ª 7" xfId="716" xr:uid="{76B545A5-26FD-4F25-A4C9-888D5E8A37D2}"/>
    <cellStyle name="Quarterly Date with ª 8" xfId="644" xr:uid="{C2BE0343-D026-4BBA-B8FF-ECC6576E26AC}"/>
    <cellStyle name="Quarterly Date with ª 9" xfId="674" xr:uid="{01B4A7AC-58B4-44D5-83C4-622B1BC86E67}"/>
    <cellStyle name="Quarterly date with a ª" xfId="193" xr:uid="{1DD646BD-52B3-4ACD-A05D-DBF6D6ABF3BD}"/>
    <cellStyle name="Quarterly Date with ª_OSURGDP current" xfId="194" xr:uid="{2C3BBFC0-2089-4A83-8173-CD30D98F630F}"/>
    <cellStyle name="Quarterly date_Book1" xfId="195" xr:uid="{45869887-B3D3-4914-A55C-AC9CF09AEE0D}"/>
    <cellStyle name="Small" xfId="196" xr:uid="{81A6A11C-9091-46B1-A858-04ADCE4C6BFC}"/>
    <cellStyle name="Small 2" xfId="485" xr:uid="{2494F9F8-47A0-4A7F-9DF8-7265529D3E0A}"/>
    <cellStyle name="Small 2 2" xfId="1785" xr:uid="{C3F6BBF2-CE14-4D1E-9BAF-865BC2FC02DF}"/>
    <cellStyle name="Special" xfId="197" xr:uid="{B6F6F7E2-42A3-4CE2-B149-808BAA2CA89E}"/>
    <cellStyle name="Special $B" xfId="198" xr:uid="{4E21A649-79F5-4266-9800-F24B033A83AC}"/>
    <cellStyle name="Special $b (0)" xfId="199" xr:uid="{8EE0EE82-1BE4-4ABD-BC8B-8F05FB0A7DB8}"/>
    <cellStyle name="Special $b (1)" xfId="200" xr:uid="{57FCEFF0-9BDB-4D32-8E00-832150D14B42}"/>
    <cellStyle name="Special $b (1) 2" xfId="488" xr:uid="{DDD7D81D-1FA1-4A0D-8ECF-9A61DE2F14C8}"/>
    <cellStyle name="Special $b (1) 2 2" xfId="1788" xr:uid="{229D56F3-5C5A-4C7C-AEBF-095474EFBAF4}"/>
    <cellStyle name="Special $B 10" xfId="1013" xr:uid="{E8B3CC36-9A86-4A50-A589-5557D1D2C0DC}"/>
    <cellStyle name="Special $B 10 2" xfId="2150" xr:uid="{AF1E65CA-B205-41E6-BBA2-56D44FAB49B0}"/>
    <cellStyle name="Special $B 11" xfId="1041" xr:uid="{AFBA7357-6C58-44C7-9686-ECD521BF1FAF}"/>
    <cellStyle name="Special $B 11 2" xfId="2171" xr:uid="{F5FDC0B2-0125-4005-A21F-CA2B08AAC720}"/>
    <cellStyle name="Special $B 12" xfId="2354" xr:uid="{4205694F-D809-4ED3-9556-637BFB69D5D8}"/>
    <cellStyle name="Special $B 13" xfId="1671" xr:uid="{6939471C-D421-43B1-BCD9-A8E65CA89171}"/>
    <cellStyle name="Special $B 14" xfId="2184" xr:uid="{ED2614B3-55C2-44A4-A86D-208447D313FC}"/>
    <cellStyle name="Special $B 15" xfId="2287" xr:uid="{A89AFE01-31F6-495D-BD3E-DA62EAA25EDD}"/>
    <cellStyle name="Special $B 16" xfId="2827" xr:uid="{86AE2FD0-677E-4CD6-9B44-1333551D5587}"/>
    <cellStyle name="Special $B 2" xfId="487" xr:uid="{52962F38-3664-4EB3-935C-EE48FC5257CB}"/>
    <cellStyle name="Special $B 2 2" xfId="1787" xr:uid="{7855AC56-184C-4A22-B2FA-8C919BDC4CFE}"/>
    <cellStyle name="Special $B 3" xfId="549" xr:uid="{57F36C5C-CCB6-476F-B9D3-AE0CCBF64046}"/>
    <cellStyle name="Special $B 3 2" xfId="1825" xr:uid="{32E64C58-8B2A-450D-AD3A-283551DBE3CF}"/>
    <cellStyle name="Special $B 4" xfId="698" xr:uid="{7986AEBC-B27C-49F9-9206-CD362F5E9261}"/>
    <cellStyle name="Special $B 4 2" xfId="1907" xr:uid="{134C4C63-9905-4829-B59A-CAD8E9699118}"/>
    <cellStyle name="Special $B 5" xfId="715" xr:uid="{46DE4736-C996-4604-8EEC-488C43273DAB}"/>
    <cellStyle name="Special $B 5 2" xfId="1922" xr:uid="{78C430BC-84F4-4E3F-9E68-7B6A89A8A0D2}"/>
    <cellStyle name="Special $B 6" xfId="711" xr:uid="{563D46AB-6E26-4784-916E-2A7C5385E58F}"/>
    <cellStyle name="Special $B 6 2" xfId="1918" xr:uid="{873B56C6-E960-4518-86F8-2710A716F2B0}"/>
    <cellStyle name="Special $B 7" xfId="787" xr:uid="{DFEFF62C-6718-44B5-A31F-E28CC214851D}"/>
    <cellStyle name="Special $B 7 2" xfId="1983" xr:uid="{C9C149C9-CBD5-4A91-8DE8-E7BD51B2E0F1}"/>
    <cellStyle name="Special $B 8" xfId="784" xr:uid="{2530C23B-CD4E-4449-9356-DA242363D576}"/>
    <cellStyle name="Special $B 8 2" xfId="1980" xr:uid="{89D9E364-E79A-4CC4-A1FC-134D42F478FB}"/>
    <cellStyle name="Special $B 9" xfId="727" xr:uid="{182062C0-7E7C-4B37-830B-0F2E00F9D112}"/>
    <cellStyle name="Special $B 9 2" xfId="1931" xr:uid="{F755937F-16D5-4968-A34D-DD1721934B96}"/>
    <cellStyle name="Special 10" xfId="783" xr:uid="{269F2AEA-5484-4E39-86F6-9C329D646174}"/>
    <cellStyle name="Special 11" xfId="663" xr:uid="{01F0AFEC-65D3-4923-BE9C-63D6E197B55A}"/>
    <cellStyle name="Special 12" xfId="922" xr:uid="{AF6B73BB-FA8F-4061-B46E-E95C450FD5AA}"/>
    <cellStyle name="Special 13" xfId="1040" xr:uid="{FC4A11F7-3714-4B8D-B803-9046F6758C01}"/>
    <cellStyle name="Special 2" xfId="258" xr:uid="{8B151BA1-139B-474D-8F26-163B44382050}"/>
    <cellStyle name="Special 3" xfId="417" xr:uid="{5A4249E2-32D9-4869-B3ED-0E4195A744E8}"/>
    <cellStyle name="Special 4" xfId="486" xr:uid="{AE5005E1-2F65-44AC-B906-3F4F85282337}"/>
    <cellStyle name="Special 5" xfId="548" xr:uid="{BDFA8703-2C57-48E7-AA31-75CD2ABA912E}"/>
    <cellStyle name="Special 6" xfId="697" xr:uid="{C1FD9981-F529-43FE-B8BD-ACA533B5EB24}"/>
    <cellStyle name="Special 7" xfId="679" xr:uid="{92D5DEBD-99F3-47B4-8EBE-1954425E05BE}"/>
    <cellStyle name="Special 8" xfId="752" xr:uid="{328167C8-52EE-4C40-8730-B903098A6BA3}"/>
    <cellStyle name="Special 9" xfId="690" xr:uid="{2AEF6E63-CF82-4118-A80D-A062BB753BE9}"/>
    <cellStyle name="Style 1" xfId="201" xr:uid="{4EB429D3-1A35-4DF0-8F27-0CBCF04E774D}"/>
    <cellStyle name="Style 1 2" xfId="259" xr:uid="{BF84E09E-63F4-428C-A2A5-8BE6C22AD403}"/>
    <cellStyle name="Style 21" xfId="295" xr:uid="{ABE1F286-6383-430A-88BC-F9F777E8585F}"/>
    <cellStyle name="Style 21 2" xfId="2580" xr:uid="{433CCB21-520A-4FFB-B022-0089BD8C4343}"/>
    <cellStyle name="Style 22" xfId="296" xr:uid="{34C1879E-B095-4733-8645-2B10DCF7C954}"/>
    <cellStyle name="Style 22 2" xfId="2626" xr:uid="{149FEAD3-ED6A-4433-8DD6-AA46BDA3CCDC}"/>
    <cellStyle name="Style 23" xfId="297" xr:uid="{8E141F87-F5D3-42F4-A76D-DA629A03BCD9}"/>
    <cellStyle name="Style 24" xfId="298" xr:uid="{8421DBA4-F103-493E-B83A-3D0F2006EC4D}"/>
    <cellStyle name="Style 25" xfId="299" xr:uid="{30F12B08-D32B-49D7-BC27-A9A333DEDB4A}"/>
    <cellStyle name="Style 26" xfId="300" xr:uid="{BB0FDFF2-50DD-4831-A237-767A1D1D1C50}"/>
    <cellStyle name="Style 27" xfId="301" xr:uid="{1A459753-0BF3-4B78-A2CC-57A2B689BF95}"/>
    <cellStyle name="Style 28" xfId="302" xr:uid="{DFAF9FA5-2418-414D-A599-CE7CB2BE43E7}"/>
    <cellStyle name="Style 29" xfId="303" xr:uid="{B72D0144-B374-47B0-A145-4F146C387427}"/>
    <cellStyle name="Style 30" xfId="304" xr:uid="{E37C57D5-35D7-4231-926D-11837B719675}"/>
    <cellStyle name="Style 31" xfId="305" xr:uid="{0D7AF4D0-0018-41F5-A354-0FB6984771F7}"/>
    <cellStyle name="Style 32" xfId="306" xr:uid="{9EBF30FF-6DBA-4AC7-BD87-CCE52EA49DF6}"/>
    <cellStyle name="Style 32 2" xfId="555" xr:uid="{346EE4D8-04EE-4573-8AAA-628D31D8A4C6}"/>
    <cellStyle name="Style 32 2 2" xfId="1116" xr:uid="{C1B20C3C-DF66-4BE2-B5F4-25042394F805}"/>
    <cellStyle name="Style 32 3" xfId="1049" xr:uid="{B0A7F950-D112-42FB-8E62-330E39A15F46}"/>
    <cellStyle name="Style 33" xfId="307" xr:uid="{B8530E42-BEB0-42FA-8BB8-471FCF16D21A}"/>
    <cellStyle name="Style 34" xfId="308" xr:uid="{CA14DB6E-7441-4179-8159-2F5710CF33AC}"/>
    <cellStyle name="Style 35" xfId="309" xr:uid="{3D0E2E93-9417-4F7E-9DD2-FB517A0DDA19}"/>
    <cellStyle name="Style 36" xfId="310" xr:uid="{6C54024F-A962-4F9A-AF7F-F0467AE11FBF}"/>
    <cellStyle name="Subhead" xfId="202" xr:uid="{F1972FDB-A51D-40D2-9CDE-DF56EA0ECABB}"/>
    <cellStyle name="Table Sub-Title" xfId="311" xr:uid="{2E8F764B-34F0-4305-A1D3-1CD932943D3A}"/>
    <cellStyle name="Table_Title" xfId="312" xr:uid="{1E1C48CA-E878-4B9D-BCFA-521C29D56F5D}"/>
    <cellStyle name="Title 2" xfId="367" xr:uid="{71FC0B58-F27D-49E3-9147-68F8BDE28E9F}"/>
    <cellStyle name="Title 3" xfId="418" xr:uid="{6A848EFA-B0D1-4199-B646-863F8694A34A}"/>
    <cellStyle name="Title 4" xfId="489" xr:uid="{03D7E41F-BE75-4C31-AB38-C708F310D509}"/>
    <cellStyle name="Title 5" xfId="203" xr:uid="{D6A3316D-5258-4175-A525-DFC0DABEB4F5}"/>
    <cellStyle name="Total 2" xfId="368" xr:uid="{A27C085A-68C9-4D80-AC1A-6C496EA1E602}"/>
    <cellStyle name="Total 3" xfId="419" xr:uid="{D0371DBE-71E6-44CC-8A7D-433787B1B1BD}"/>
    <cellStyle name="Total 3 2" xfId="574" xr:uid="{D0BD3B12-65AF-4EE4-BD83-CC9308A3BC3C}"/>
    <cellStyle name="Total 3 2 2" xfId="788" xr:uid="{5FEA2B0F-E200-49CC-A909-79B2BB9755D1}"/>
    <cellStyle name="Total 3 2 2 2" xfId="1286" xr:uid="{6C69339F-FC11-4495-8871-AEF2012D9568}"/>
    <cellStyle name="Total 3 2 2 2 2" xfId="2327" xr:uid="{DB3CB9A8-0159-41CB-942F-821C096FCE9E}"/>
    <cellStyle name="Total 3 2 2 2 3" xfId="2500" xr:uid="{C347D736-03E5-459B-A97F-6D606E71EF84}"/>
    <cellStyle name="Total 3 2 2 2 4" xfId="2801" xr:uid="{299FECE9-40B0-4D61-B456-75C99BE0EDAF}"/>
    <cellStyle name="Total 3 2 2 3" xfId="1984" xr:uid="{4FB634D3-8E79-4A92-A8E1-8ED8A67C5716}"/>
    <cellStyle name="Total 3 2 2 4" xfId="2375" xr:uid="{8943D118-8692-4E1A-A356-0F1B45BA033F}"/>
    <cellStyle name="Total 3 2 3" xfId="944" xr:uid="{5245957E-C77F-42EA-A559-C592E7FB866D}"/>
    <cellStyle name="Total 3 2 3 2" xfId="1434" xr:uid="{5BCDD447-376E-4B75-AAE7-5744228686F2}"/>
    <cellStyle name="Total 3 2 3 2 2" xfId="2417" xr:uid="{5C1E5431-CE93-41FB-A3BA-9AB2B37AF9FA}"/>
    <cellStyle name="Total 3 2 3 2 3" xfId="2698" xr:uid="{81446925-E09E-4AE0-82BF-7DB3F9495AB0}"/>
    <cellStyle name="Total 3 2 3 2 4" xfId="2849" xr:uid="{67BD6035-18DD-4EA7-9A48-6DB048DB7DFF}"/>
    <cellStyle name="Total 3 2 3 3" xfId="2082" xr:uid="{CCFA1371-134A-4EA8-AEF7-F32A66B51433}"/>
    <cellStyle name="Total 3 2 3 4" xfId="2514" xr:uid="{F5A6FF2D-70BC-4505-BAD6-44F423B27ECE}"/>
    <cellStyle name="Total 3 2 3 5" xfId="2165" xr:uid="{EB9B2783-7E23-4AC4-B280-1F57B238C181}"/>
    <cellStyle name="Total 3 2 4" xfId="933" xr:uid="{1DE0D109-7E04-4657-8B99-6FE6ABD11A52}"/>
    <cellStyle name="Total 3 2 4 2" xfId="1425" xr:uid="{2128841A-F546-4853-9BDF-912D3C723A0C}"/>
    <cellStyle name="Total 3 2 4 2 2" xfId="2408" xr:uid="{C2D8731F-5832-4FAE-95E7-B91309CB8276}"/>
    <cellStyle name="Total 3 2 4 2 3" xfId="1848" xr:uid="{788A0C0C-02E5-497B-8A20-B651D2C42D2E}"/>
    <cellStyle name="Total 3 2 4 2 4" xfId="2840" xr:uid="{42867C9B-9567-4615-9002-370168F124D0}"/>
    <cellStyle name="Total 3 2 4 3" xfId="2072" xr:uid="{E662D398-F028-4F53-BEB5-341141082BC5}"/>
    <cellStyle name="Total 3 2 4 4" xfId="2659" xr:uid="{B24D919F-88EC-4CBC-B3C9-03B1C1D3514B}"/>
    <cellStyle name="Total 3 2 4 5" xfId="1769" xr:uid="{CAD89BF7-F50E-488C-BAE7-FCE35EEA8C92}"/>
    <cellStyle name="Total 3 2 5" xfId="757" xr:uid="{AEBBC919-68F4-4A5C-9E6E-920F5FB085F6}"/>
    <cellStyle name="Total 3 2 5 2" xfId="1260" xr:uid="{B19D50F0-9635-4502-82B4-E39DFE95DD27}"/>
    <cellStyle name="Total 3 2 5 2 2" xfId="2302" xr:uid="{F4207E5E-6DC5-4EDC-ABF7-B4B73886A5E9}"/>
    <cellStyle name="Total 3 2 5 2 3" xfId="1805" xr:uid="{042F6071-DDD6-44A6-B784-4F2A0A37F749}"/>
    <cellStyle name="Total 3 2 5 2 4" xfId="2776" xr:uid="{012ED5B8-5743-4440-A170-777D1FC6D97E}"/>
    <cellStyle name="Total 3 2 5 3" xfId="1956" xr:uid="{50450EEC-2616-408A-BDE4-97C6F41748BE}"/>
    <cellStyle name="Total 3 2 5 4" xfId="1768" xr:uid="{1A45FC55-6C58-4C63-8EE7-53A14254EC5B}"/>
    <cellStyle name="Total 3 2 5 5" xfId="1714" xr:uid="{FF261DB7-E1AE-4AE3-A604-D6B23417A06D}"/>
    <cellStyle name="Total 3 3" xfId="733" xr:uid="{3D3D99B7-2AB4-4019-8592-3E6988FB9FAA}"/>
    <cellStyle name="Total 3 3 2" xfId="1237" xr:uid="{BE0E497E-4C96-4C68-A83B-301F3765A5A5}"/>
    <cellStyle name="Total 3 3 2 2" xfId="2285" xr:uid="{74BB5657-BE1F-4D06-9D2F-AF3F170D1B5A}"/>
    <cellStyle name="Total 3 3 2 3" xfId="2378" xr:uid="{70D876DE-0F82-471B-A38E-1FB4A0C9C49B}"/>
    <cellStyle name="Total 3 3 2 4" xfId="2766" xr:uid="{1CA6297F-09E6-4F9B-99CA-A85297D464A4}"/>
    <cellStyle name="Total 3 3 3" xfId="1937" xr:uid="{F35AC928-920F-4FB2-988C-1A120E2D2825}"/>
    <cellStyle name="Total 3 3 4" xfId="2198" xr:uid="{E4BAC8E6-9DE7-4243-A4B8-F3EE5476E299}"/>
    <cellStyle name="Total 3 3 5" xfId="1653" xr:uid="{507DE243-3EF5-4664-9A13-792B077326BF}"/>
    <cellStyle name="Total 3 4" xfId="642" xr:uid="{7BA6C86B-A830-48CE-9565-A71FEFC04299}"/>
    <cellStyle name="Total 3 4 2" xfId="1179" xr:uid="{D506045A-FCEC-410D-AE45-3D202A5D5F3E}"/>
    <cellStyle name="Total 3 4 2 2" xfId="2228" xr:uid="{6A47E77D-4638-422C-9FC2-F5372F42CB89}"/>
    <cellStyle name="Total 3 4 2 3" xfId="2583" xr:uid="{7CB99289-415D-4838-93DA-20D2F99B79FD}"/>
    <cellStyle name="Total 3 4 2 4" xfId="2710" xr:uid="{FCD5D384-97F5-4551-9B63-4CD224281956}"/>
    <cellStyle name="Total 3 4 3" xfId="1862" xr:uid="{4C030CE1-E536-4042-9FC2-A3F18FC38585}"/>
    <cellStyle name="Total 3 4 4" xfId="2498" xr:uid="{654BCD37-70B1-4E14-B2AC-B71B606AA9B1}"/>
    <cellStyle name="Total 3 4 5" xfId="1717" xr:uid="{6B2F1FCE-315E-465E-8351-73D9F72D5096}"/>
    <cellStyle name="Total 3 5" xfId="721" xr:uid="{007D75D5-79E8-45A2-960A-0D1CE143AE3E}"/>
    <cellStyle name="Total 3 5 2" xfId="1227" xr:uid="{DB7DABFF-8711-4F6D-AC98-4C930D253580}"/>
    <cellStyle name="Total 3 5 2 2" xfId="2275" xr:uid="{E524CD6A-685F-4A1E-9955-EFDE3A9F60C1}"/>
    <cellStyle name="Total 3 5 2 3" xfId="1564" xr:uid="{8EF96611-684C-4F4C-B5D5-8ABAF48628DA}"/>
    <cellStyle name="Total 3 5 2 4" xfId="2756" xr:uid="{DDDA7C5C-B6E6-44BD-B3E0-6A7B7CE15EC1}"/>
    <cellStyle name="Total 3 5 3" xfId="1926" xr:uid="{82D18394-A6B0-43F2-B0B5-F278501364DA}"/>
    <cellStyle name="Total 3 5 4" xfId="1737" xr:uid="{28D13172-9ABB-4752-9469-3B25948BC6B7}"/>
    <cellStyle name="Total 3 5 5" xfId="2394" xr:uid="{FC1DBD04-4AE2-4F69-8C77-A8D218D339FF}"/>
    <cellStyle name="Total 3 6" xfId="666" xr:uid="{A5A35245-3943-4548-9C6E-692352B146D5}"/>
    <cellStyle name="Total 3 6 2" xfId="1198" xr:uid="{24DD150D-7911-42FF-8E36-8950C8DA6E86}"/>
    <cellStyle name="Total 3 6 2 2" xfId="2247" xr:uid="{C2CFFD9C-BC9F-4E78-AFBA-A8E15100C738}"/>
    <cellStyle name="Total 3 6 2 3" xfId="1789" xr:uid="{8E5CDE66-D556-4EBB-A573-61896FE470EF}"/>
    <cellStyle name="Total 3 6 2 4" xfId="2728" xr:uid="{0F13210E-1438-4E6F-963C-23C543E17103}"/>
    <cellStyle name="Total 3 6 3" xfId="1882" xr:uid="{F301CF2E-1040-43DE-98C7-4A1580C2E99D}"/>
    <cellStyle name="Total 3 6 4" xfId="2670" xr:uid="{B88C9FB9-2CD0-4AF5-BF5C-16CB9402900E}"/>
    <cellStyle name="Total 3 6 5" xfId="2631" xr:uid="{DEBA3616-4979-456A-8B90-FE272B3E3ACC}"/>
    <cellStyle name="Total 3 7" xfId="1745" xr:uid="{3AA0B494-9A93-4726-B3F0-233A76EB3D33}"/>
    <cellStyle name="Total 3 8" xfId="1601" xr:uid="{A0405C00-221D-432A-B469-D616FEA86DF5}"/>
    <cellStyle name="Total 4" xfId="490" xr:uid="{B0D2D17E-951F-43D0-ADD1-C19EA3894513}"/>
    <cellStyle name="Total 4 2" xfId="594" xr:uid="{BB444E07-F458-41C3-BEF7-22ADE5105FF8}"/>
    <cellStyle name="Total 4 2 2" xfId="725" xr:uid="{C208C1CC-657C-4C10-B05E-E40A027C87B4}"/>
    <cellStyle name="Total 4 2 2 2" xfId="1230" xr:uid="{E6EF3E8C-4423-46B0-86A3-609E783C3191}"/>
    <cellStyle name="Total 4 2 2 2 2" xfId="2278" xr:uid="{E6A36617-4F61-4844-9DF1-04A761588786}"/>
    <cellStyle name="Total 4 2 2 2 3" xfId="2383" xr:uid="{8E1AC993-87E1-439F-AE2F-692FF20C7426}"/>
    <cellStyle name="Total 4 2 2 2 4" xfId="2759" xr:uid="{562E6A3E-E1A9-4097-B9D7-759245527D17}"/>
    <cellStyle name="Total 4 2 2 3" xfId="1929" xr:uid="{740E43AD-A6C5-4001-AFF9-3BBA445270ED}"/>
    <cellStyle name="Total 4 2 2 4" xfId="2632" xr:uid="{A1DAAC11-7A3A-47EE-83FF-E3FD1A51B0A0}"/>
    <cellStyle name="Total 4 2 3" xfId="988" xr:uid="{72682B07-9CE6-407D-B45A-097DFA34B02C}"/>
    <cellStyle name="Total 4 2 3 2" xfId="1476" xr:uid="{B7720A90-7576-418B-BC28-6920C295347A}"/>
    <cellStyle name="Total 4 2 3 2 2" xfId="2459" xr:uid="{160669C1-5B32-4216-9109-C7FEC195A156}"/>
    <cellStyle name="Total 4 2 3 2 3" xfId="2689" xr:uid="{93C67523-7ACC-440C-8402-CDC984D72F62}"/>
    <cellStyle name="Total 4 2 3 2 4" xfId="2890" xr:uid="{ACB4D760-438C-4E38-B69A-464222F30555}"/>
    <cellStyle name="Total 4 2 3 3" xfId="2126" xr:uid="{9066623B-6CA8-4668-B4F3-B7AE8A30FB61}"/>
    <cellStyle name="Total 4 2 3 4" xfId="2706" xr:uid="{EF5D0ADC-B041-4376-91E1-7DB2EAC586D9}"/>
    <cellStyle name="Total 4 2 3 5" xfId="2515" xr:uid="{2CC0444D-ED88-4A3F-810E-E5BB3AD5037E}"/>
    <cellStyle name="Total 4 2 4" xfId="1012" xr:uid="{17D28900-7E11-42EF-9464-DD6C2B94994B}"/>
    <cellStyle name="Total 4 2 4 2" xfId="1498" xr:uid="{7651583D-207D-481E-9AE0-876F130FC31C}"/>
    <cellStyle name="Total 4 2 4 2 2" xfId="2481" xr:uid="{25573182-6CF0-4B87-B748-4BCFBAD87A7E}"/>
    <cellStyle name="Total 4 2 4 2 3" xfId="1566" xr:uid="{9E61B998-D2DF-4F56-8660-E2D56234120C}"/>
    <cellStyle name="Total 4 2 4 2 4" xfId="2912" xr:uid="{A4ECCC5B-EF22-4D83-AC32-6FDBF26D73F2}"/>
    <cellStyle name="Total 4 2 4 3" xfId="2149" xr:uid="{B11ADD23-C8A4-4A75-BDD2-0CF89B120C6E}"/>
    <cellStyle name="Total 4 2 4 4" xfId="1810" xr:uid="{0662AA82-5361-4143-A617-67746B1C2D0A}"/>
    <cellStyle name="Total 4 2 4 5" xfId="2502" xr:uid="{27B2EBE1-2B8E-4A29-8001-7E1E6729EBD6}"/>
    <cellStyle name="Total 4 2 5" xfId="775" xr:uid="{0D802F58-C720-40D3-9CA2-7241F1F0ABB0}"/>
    <cellStyle name="Total 4 2 5 2" xfId="1276" xr:uid="{6717B981-0DC5-4E10-8AE4-A18C9464ACC2}"/>
    <cellStyle name="Total 4 2 5 2 2" xfId="2318" xr:uid="{F570513A-BC58-49B0-929D-DD1CEFECCD9C}"/>
    <cellStyle name="Total 4 2 5 2 3" xfId="2527" xr:uid="{F398E2E0-367C-4E7E-8D27-7BC90F17C6B7}"/>
    <cellStyle name="Total 4 2 5 2 4" xfId="2792" xr:uid="{54EFF02F-D3BE-4FFB-8BCA-9E06563EE518}"/>
    <cellStyle name="Total 4 2 5 3" xfId="1973" xr:uid="{FADA5E7A-6E9C-412E-85A4-2B3262745048}"/>
    <cellStyle name="Total 4 2 5 4" xfId="1608" xr:uid="{965F091C-6B94-437A-9B66-BB24C6869465}"/>
    <cellStyle name="Total 4 2 5 5" xfId="2528" xr:uid="{35933CF2-4D80-49EA-9EA5-F9EDEF6F9E11}"/>
    <cellStyle name="Total 4 3" xfId="929" xr:uid="{2908CF1D-9822-4E36-97C3-BCBEA746446D}"/>
    <cellStyle name="Total 4 3 2" xfId="1421" xr:uid="{81CA3EE2-D4B7-4E87-B566-1F54B904F119}"/>
    <cellStyle name="Total 4 3 2 2" xfId="2404" xr:uid="{DB013D83-353F-4A4E-9C4E-ABAAA1D4A3C6}"/>
    <cellStyle name="Total 4 3 2 3" xfId="2039" xr:uid="{D15A8C3C-A241-47BF-8615-43D9986027E3}"/>
    <cellStyle name="Total 4 3 2 4" xfId="2836" xr:uid="{80849CAC-575A-408A-86CC-D788D1FB6E40}"/>
    <cellStyle name="Total 4 3 3" xfId="2068" xr:uid="{0661205B-F3B6-4FA1-A345-8187D8CD69A2}"/>
    <cellStyle name="Total 4 3 4" xfId="2611" xr:uid="{24EBFC63-0C89-45B7-B63F-A17C75810096}"/>
    <cellStyle name="Total 4 3 5" xfId="2510" xr:uid="{E9B5451B-8103-4856-B198-EC3DEF38C33B}"/>
    <cellStyle name="Total 4 4" xfId="958" xr:uid="{B830EDBC-C7EF-49DD-B931-F0DDF4C9D7D5}"/>
    <cellStyle name="Total 4 4 2" xfId="1448" xr:uid="{7C5EFF3A-9D8D-4A13-AE99-B798EA226424}"/>
    <cellStyle name="Total 4 4 2 2" xfId="2431" xr:uid="{6676F5EC-47FD-4658-924E-D15F843CDCF6}"/>
    <cellStyle name="Total 4 4 2 3" xfId="2008" xr:uid="{500C5056-0189-4D1F-930D-3930E6DE05A0}"/>
    <cellStyle name="Total 4 4 2 4" xfId="2862" xr:uid="{40A2FCD8-CD71-4DD3-AF73-F5C3C5EC7742}"/>
    <cellStyle name="Total 4 4 3" xfId="2096" xr:uid="{522BBE9A-6232-4601-B3FB-FED8227DB3D6}"/>
    <cellStyle name="Total 4 4 4" xfId="2041" xr:uid="{D5679BB7-589C-4BC6-A047-D1CD0566D816}"/>
    <cellStyle name="Total 4 4 5" xfId="1774" xr:uid="{6AF371E5-4146-4C1B-8A76-C97AE5BA5928}"/>
    <cellStyle name="Total 4 5" xfId="873" xr:uid="{72D149BB-8A07-4D82-B43A-7D2211478F1A}"/>
    <cellStyle name="Total 4 5 2" xfId="1367" xr:uid="{637B4F90-7CBF-4E65-9521-0BD6303D5E66}"/>
    <cellStyle name="Total 4 5 2 2" xfId="2372" xr:uid="{06E20514-FCD7-4E46-82A2-1454BCB16417}"/>
    <cellStyle name="Total 4 5 2 3" xfId="2581" xr:uid="{25FCFC0C-7E0A-4859-AC4B-A350E567DD16}"/>
    <cellStyle name="Total 4 5 2 4" xfId="2824" xr:uid="{7029CF3F-0F59-4AEA-B2DB-8B944955A434}"/>
    <cellStyle name="Total 4 5 3" xfId="2035" xr:uid="{438A14F8-DFC4-4DA8-9409-0A67730718DF}"/>
    <cellStyle name="Total 4 5 4" xfId="1615" xr:uid="{C720EED4-1435-458A-BA94-F7DF0959451A}"/>
    <cellStyle name="Total 4 5 5" xfId="2010" xr:uid="{26D15C34-D3D3-4708-97CB-DD4679D9042E}"/>
    <cellStyle name="Total 4 6" xfId="1024" xr:uid="{62514E34-5F48-4741-8150-68D62E1C1035}"/>
    <cellStyle name="Total 4 6 2" xfId="1509" xr:uid="{189DF123-3C73-4413-B5A0-8B91FEA915BE}"/>
    <cellStyle name="Total 4 6 2 2" xfId="2492" xr:uid="{F0CB0A17-D6DB-4526-8A61-C7E7A2B4115C}"/>
    <cellStyle name="Total 4 6 2 3" xfId="1722" xr:uid="{4190825E-8E31-4EDA-B4DC-55C5DB54EF8B}"/>
    <cellStyle name="Total 4 6 2 4" xfId="2923" xr:uid="{257580BD-8128-4FB0-AE12-C3230FB11965}"/>
    <cellStyle name="Total 4 6 3" xfId="2161" xr:uid="{3A006142-6EEA-4A6B-AF79-37061C5D90F2}"/>
    <cellStyle name="Total 4 6 4" xfId="1695" xr:uid="{DB1D1B97-8108-482B-8721-7613D584F6DD}"/>
    <cellStyle name="Total 4 6 5" xfId="1579" xr:uid="{720A0FF0-5C0C-42AF-AEA4-5BFD2F854C12}"/>
    <cellStyle name="Total 4 7" xfId="1790" xr:uid="{6C863024-2FA7-40A3-AA63-28D3150428CA}"/>
    <cellStyle name="Total 4 8" xfId="2195" xr:uid="{B1774DB9-002B-4F62-995D-75785E5A99AC}"/>
    <cellStyle name="Total 5" xfId="706" xr:uid="{4957B88E-0A78-4EA3-B4E9-4E17CC927096}"/>
    <cellStyle name="Total 5 2" xfId="1219" xr:uid="{25E37A0A-A038-4FB1-9D56-7C872953EF83}"/>
    <cellStyle name="Total 5 2 2" xfId="2268" xr:uid="{D5A1E755-1C81-40BE-830F-9CD3C29C69CB}"/>
    <cellStyle name="Total 5 2 3" xfId="2180" xr:uid="{CA535C47-FD71-489A-A90F-FB9F26418666}"/>
    <cellStyle name="Total 5 2 4" xfId="2749" xr:uid="{334BA9C0-B1FC-413A-8582-6C2DCBDFEEEA}"/>
    <cellStyle name="Total 5 3" xfId="1913" xr:uid="{98F5929B-92D5-4E66-9317-C5D425301F3C}"/>
    <cellStyle name="Total 5 4" xfId="1779" xr:uid="{978AFA0C-69F4-4A64-A776-87ECD9420494}"/>
    <cellStyle name="Total 5 5" xfId="1643" xr:uid="{9FE94BDE-F72D-460B-927B-89465A03A55A}"/>
    <cellStyle name="Total 6" xfId="204" xr:uid="{9EC7325C-8BF8-4CC0-93BE-01C3D4E62D60}"/>
    <cellStyle name="Warning Text 2" xfId="369" xr:uid="{177DCC8D-CF90-4C41-B2E0-098C7B26BF52}"/>
    <cellStyle name="Warning Text 3" xfId="420" xr:uid="{8C1C1754-350E-4158-8D47-EA4788EF6DFB}"/>
    <cellStyle name="Warning Text 4" xfId="491" xr:uid="{A240D978-5EAB-4172-AE6A-E30335E0C4D4}"/>
    <cellStyle name="Warning Text 5" xfId="205" xr:uid="{BF60FF4B-EE33-419C-8451-D4F0B3BE2F55}"/>
  </cellStyles>
  <dxfs count="44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BEEAFE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b/>
        <i val="0"/>
        <color theme="7"/>
      </font>
    </dxf>
    <dxf>
      <font>
        <b/>
        <i val="0"/>
        <strike val="0"/>
        <color theme="7"/>
      </font>
    </dxf>
    <dxf>
      <font>
        <b/>
        <i val="0"/>
      </font>
    </dxf>
    <dxf>
      <font>
        <b/>
        <i val="0"/>
        <color theme="7"/>
      </font>
    </dxf>
    <dxf>
      <font>
        <b/>
        <i val="0"/>
        <color theme="9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0"/>
      </font>
    </dxf>
    <dxf>
      <font>
        <b/>
        <i val="0"/>
        <color theme="1"/>
      </font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numFmt numFmtId="166" formatCode="[$-1009]d\-mmm\-yy;@"/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family val="2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family val="2"/>
      </font>
      <fill>
        <patternFill patternType="solid">
          <fgColor indexed="64"/>
          <bgColor rgb="FF8FE2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sz val="8"/>
      </font>
      <numFmt numFmtId="0" formatCode="General"/>
      <fill>
        <patternFill patternType="solid">
          <fgColor indexed="64"/>
          <bgColor rgb="FFE0F3FF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indexed="64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solid">
          <fgColor indexed="64"/>
          <bgColor rgb="FFE0F3FF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2" formatCode="[$-409]d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fill>
        <patternFill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>
          <fgColor indexed="64"/>
          <bgColor theme="4" tint="0.79998168889431442"/>
        </patternFill>
      </fill>
    </dxf>
    <dxf>
      <font>
        <b/>
      </font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6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1974D193-3CB8-4B41-B4D0-973C5DF5C7DE}"/>
    <tableStyle name="Table Style 2" pivot="0" count="0" xr9:uid="{426DFFE6-B615-4BB4-907D-E197CF4C0A13}"/>
  </tableStyles>
  <colors>
    <mruColors>
      <color rgb="FF047BC1"/>
      <color rgb="FF0D90D1"/>
      <color rgb="FFE0F3FF"/>
      <color rgb="FFFF33CC"/>
      <color rgb="FF0FA4EF"/>
      <color rgb="FFEBFFFF"/>
      <color rgb="FF0033CC"/>
      <color rgb="FFBEEAFE"/>
      <color rgb="FF23ACF1"/>
      <color rgb="FFE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styles" Target="style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19.xml"/><Relationship Id="rId35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'Econ Update Dashboard '!$A$5</c:f>
              <c:strCache>
                <c:ptCount val="1"/>
                <c:pt idx="0">
                  <c:v>2023 Budget Planning Projection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'!$B$5:$E$5</c:f>
              <c:numCache>
                <c:formatCode>0.0</c:formatCode>
                <c:ptCount val="4"/>
                <c:pt idx="0">
                  <c:v>0.19976562569679057</c:v>
                </c:pt>
                <c:pt idx="1">
                  <c:v>1.2999998257313017</c:v>
                </c:pt>
                <c:pt idx="2">
                  <c:v>2.500000302069072</c:v>
                </c:pt>
                <c:pt idx="3">
                  <c:v>2.3999994204464858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1-4DD8-943F-E6629351BCFD}"/>
            </c:ext>
          </c:extLst>
        </c:ser>
        <c:ser>
          <c:idx val="1"/>
          <c:order val="1"/>
          <c:tx>
            <c:strRef>
              <c:f>'Econ Update Dashboard '!$A$6</c:f>
              <c:strCache>
                <c:ptCount val="1"/>
                <c:pt idx="0">
                  <c:v>2023 Budget Private-Sector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'!$B$6:$E$6</c:f>
              <c:numCache>
                <c:formatCode>0.0</c:formatCode>
                <c:ptCount val="4"/>
                <c:pt idx="0">
                  <c:v>0.3</c:v>
                </c:pt>
                <c:pt idx="1">
                  <c:v>1.4</c:v>
                </c:pt>
                <c:pt idx="2">
                  <c:v>2.6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1-4DD8-943F-E6629351BCFD}"/>
            </c:ext>
          </c:extLst>
        </c:ser>
        <c:ser>
          <c:idx val="2"/>
          <c:order val="2"/>
          <c:tx>
            <c:strRef>
              <c:f>'Econ Update Dashboard '!$A$7</c:f>
              <c:strCache>
                <c:ptCount val="1"/>
                <c:pt idx="0">
                  <c:v>Private-Sector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'!$B$7:$E$7</c:f>
              <c:numCache>
                <c:formatCode>0.0</c:formatCode>
                <c:ptCount val="4"/>
                <c:pt idx="0">
                  <c:v>1.1275372129418824</c:v>
                </c:pt>
                <c:pt idx="1">
                  <c:v>0.41405307207216197</c:v>
                </c:pt>
                <c:pt idx="2">
                  <c:v>2.1718097471977895</c:v>
                </c:pt>
                <c:pt idx="3">
                  <c:v>2.9781430043538277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1-4DD8-943F-E6629351BC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5262408"/>
        <c:axId val="715259528"/>
      </c:barChart>
      <c:catAx>
        <c:axId val="71526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59528"/>
        <c:crosses val="autoZero"/>
        <c:auto val="1"/>
        <c:lblAlgn val="ctr"/>
        <c:lblOffset val="100"/>
        <c:noMultiLvlLbl val="0"/>
      </c:catAx>
      <c:valAx>
        <c:axId val="715259528"/>
        <c:scaling>
          <c:orientation val="minMax"/>
          <c:max val="5"/>
        </c:scaling>
        <c:delete val="1"/>
        <c:axPos val="l"/>
        <c:numFmt formatCode="0.0" sourceLinked="1"/>
        <c:majorTickMark val="out"/>
        <c:minorTickMark val="none"/>
        <c:tickLblPos val="nextTo"/>
        <c:crossAx val="7152624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6.5683379283431337E-5"/>
          <c:y val="6.5371524617592477E-2"/>
          <c:w val="0.59761316751293936"/>
          <c:h val="0.326104350520238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l">
              <a:defRPr sz="3200" b="1">
                <a:solidFill>
                  <a:sysClr val="windowText" lastClr="000000"/>
                </a:solidFill>
              </a:defRPr>
            </a:pPr>
            <a:r>
              <a:rPr lang="en-CA" sz="3200" b="1">
                <a:solidFill>
                  <a:sysClr val="windowText" lastClr="000000"/>
                </a:solidFill>
              </a:rPr>
              <a:t>Real</a:t>
            </a:r>
            <a:r>
              <a:rPr lang="en-CA" sz="3200" b="1" baseline="0">
                <a:solidFill>
                  <a:sysClr val="windowText" lastClr="000000"/>
                </a:solidFill>
              </a:rPr>
              <a:t> GDP Growth</a:t>
            </a:r>
          </a:p>
          <a:p>
            <a:pPr algn="l">
              <a:defRPr sz="3200" b="1">
                <a:solidFill>
                  <a:sysClr val="windowText" lastClr="000000"/>
                </a:solidFill>
              </a:defRPr>
            </a:pPr>
            <a:r>
              <a:rPr lang="en-CA" sz="3200" b="1" baseline="0">
                <a:solidFill>
                  <a:sysClr val="windowText" lastClr="000000"/>
                </a:solidFill>
              </a:rPr>
              <a:t>Per cent</a:t>
            </a:r>
            <a:endParaRPr lang="en-CA" sz="32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7.4729877617711526E-3"/>
          <c:y val="1.47136251221953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299650043744535E-3"/>
          <c:y val="4.6708054706870407E-3"/>
          <c:w val="0.9835290932472982"/>
          <c:h val="0.91502940975242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Tracking!$B$46</c:f>
              <c:strCache>
                <c:ptCount val="1"/>
                <c:pt idx="0">
                  <c:v>MOF 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C4-42D0-B70C-0E46D8E2F7DD}"/>
              </c:ext>
            </c:extLst>
          </c:dPt>
          <c:dPt>
            <c:idx val="1"/>
            <c:invertIfNegative val="0"/>
            <c:bubble3D val="0"/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C4-42D0-B70C-0E46D8E2F7DD}"/>
              </c:ext>
            </c:extLst>
          </c:dPt>
          <c:dPt>
            <c:idx val="2"/>
            <c:invertIfNegative val="0"/>
            <c:bubble3D val="0"/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C4-42D0-B70C-0E46D8E2F7DD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C4-42D0-B70C-0E46D8E2F7DD}"/>
              </c:ext>
            </c:extLst>
          </c:dPt>
          <c:dLbls>
            <c:txPr>
              <a:bodyPr lIns="38100" tIns="19050" rIns="38100" bIns="19050">
                <a:spAutoFit/>
              </a:bodyPr>
              <a:lstStyle/>
              <a:p>
                <a:pPr>
                  <a:defRPr sz="280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/>
              </c:ext>
            </c:extLst>
          </c:dLbls>
          <c:cat>
            <c:strRef>
              <c:f>Tracking!$A$47:$A$54</c:f>
              <c:strCach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2023f</c:v>
                </c:pt>
                <c:pt idx="5">
                  <c:v>2024f</c:v>
                </c:pt>
                <c:pt idx="6">
                  <c:v>2025f</c:v>
                </c:pt>
                <c:pt idx="7">
                  <c:v>2026f</c:v>
                </c:pt>
              </c:strCache>
            </c:strRef>
          </c:cat>
          <c:val>
            <c:numRef>
              <c:f>Tracking!$B$47:$B$54</c:f>
              <c:numCache>
                <c:formatCode>General</c:formatCode>
                <c:ptCount val="8"/>
                <c:pt idx="0">
                  <c:v>2.1</c:v>
                </c:pt>
                <c:pt idx="1">
                  <c:v>-4.7</c:v>
                </c:pt>
                <c:pt idx="2">
                  <c:v>5.2</c:v>
                </c:pt>
                <c:pt idx="3">
                  <c:v>3.7</c:v>
                </c:pt>
                <c:pt idx="4" formatCode="[$-F800]dddd\,\ mmmm\ dd\,\ yyyy">
                  <c:v>0.19976562569679057</c:v>
                </c:pt>
                <c:pt idx="5" formatCode="[$-F800]dddd\,\ mmmm\ dd\,\ yyyy">
                  <c:v>1.2999998257313017</c:v>
                </c:pt>
                <c:pt idx="6" formatCode="[$-F800]dddd\,\ mmmm\ dd\,\ yyyy">
                  <c:v>2.500000302069072</c:v>
                </c:pt>
                <c:pt idx="7" formatCode="[$-F800]dddd\,\ mmmm\ dd\,\ yyyy">
                  <c:v>2.3999994204464858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FC4-42D0-B70C-0E46D8E2F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4"/>
        <c:axId val="17652479"/>
        <c:axId val="17653199"/>
      </c:barChart>
      <c:scatterChart>
        <c:scatterStyle val="lineMarker"/>
        <c:varyColors val="0"/>
        <c:ser>
          <c:idx val="1"/>
          <c:order val="1"/>
          <c:tx>
            <c:strRef>
              <c:f>Tracking!$C$46</c:f>
              <c:strCache>
                <c:ptCount val="1"/>
                <c:pt idx="0">
                  <c:v>PSA</c:v>
                </c:pt>
              </c:strCache>
            </c:strRef>
          </c:tx>
          <c:spPr>
            <a:ln w="25400">
              <a:noFill/>
            </a:ln>
          </c:spPr>
          <c:marker>
            <c:symbol val="diamond"/>
            <c:size val="11"/>
            <c:spPr>
              <a:solidFill>
                <a:srgbClr val="FF33CC"/>
              </a:solidFill>
              <a:ln w="22225">
                <a:solidFill>
                  <a:srgbClr val="FF33CC"/>
                </a:solidFill>
              </a:ln>
            </c:spPr>
          </c:marker>
          <c:dLbls>
            <c:dLbl>
              <c:idx val="5"/>
              <c:layout>
                <c:manualLayout>
                  <c:x val="1.2499999999999898E-2"/>
                  <c:y val="-7.312614259597806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3A-4BC6-9990-BD31AB365CDC}"/>
                </c:ext>
              </c:extLst>
            </c:dLbl>
            <c:txPr>
              <a:bodyPr lIns="38100" tIns="19050" rIns="38100" bIns="19050">
                <a:spAutoFit/>
              </a:bodyPr>
              <a:lstStyle/>
              <a:p>
                <a:pPr>
                  <a:defRPr sz="2400">
                    <a:solidFill>
                      <a:srgbClr val="FF33CC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/>
              </c:ext>
            </c:extLst>
          </c:dLbls>
          <c:xVal>
            <c:strRef>
              <c:f>Tracking!$A$47:$A$54</c:f>
              <c:strCach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2023f</c:v>
                </c:pt>
                <c:pt idx="5">
                  <c:v>2024f</c:v>
                </c:pt>
                <c:pt idx="6">
                  <c:v>2025f</c:v>
                </c:pt>
                <c:pt idx="7">
                  <c:v>2026f</c:v>
                </c:pt>
              </c:strCache>
            </c:strRef>
          </c:xVal>
          <c:yVal>
            <c:numRef>
              <c:f>Tracking!$C$47:$C$54</c:f>
              <c:numCache>
                <c:formatCode>General</c:formatCode>
                <c:ptCount val="8"/>
                <c:pt idx="4" formatCode="[$-F800]dddd\,\ mmmm\ dd\,\ yyyy">
                  <c:v>1.1275372129418824</c:v>
                </c:pt>
                <c:pt idx="5" formatCode="[$-F800]dddd\,\ mmmm\ dd\,\ yyyy">
                  <c:v>0.57907052298623085</c:v>
                </c:pt>
                <c:pt idx="6" formatCode="[$-F800]dddd\,\ mmmm\ dd\,\ yyyy">
                  <c:v>2.0843778062531082</c:v>
                </c:pt>
                <c:pt idx="7" formatCode="[$-F800]dddd\,\ mmmm\ dd\,\ yyyy">
                  <c:v>2.9060438381105889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FC4-42D0-B70C-0E46D8E2F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2479"/>
        <c:axId val="17653199"/>
      </c:scatterChart>
      <c:catAx>
        <c:axId val="176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3600">
                <a:solidFill>
                  <a:sysClr val="windowText" lastClr="000000"/>
                </a:solidFill>
              </a:defRPr>
            </a:pPr>
            <a:endParaRPr lang="en-US"/>
          </a:p>
        </c:txPr>
        <c:crossAx val="17653199"/>
        <c:crosses val="autoZero"/>
        <c:auto val="1"/>
        <c:lblAlgn val="ctr"/>
        <c:lblOffset val="100"/>
        <c:noMultiLvlLbl val="1"/>
      </c:catAx>
      <c:valAx>
        <c:axId val="17653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652479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70414540495251443"/>
          <c:y val="0.12460111099356043"/>
          <c:w val="0.28145707019957328"/>
          <c:h val="9.988315878613771E-2"/>
        </c:manualLayout>
      </c:layout>
      <c:overlay val="0"/>
      <c:txPr>
        <a:bodyPr/>
        <a:lstStyle/>
        <a:p>
          <a:pPr>
            <a:defRPr sz="32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'Econ Update Dashboard '!$A$5</c:f>
              <c:strCache>
                <c:ptCount val="1"/>
                <c:pt idx="0">
                  <c:v>2023 Budget Planning Projection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'!$B$5:$E$5</c:f>
              <c:numCache>
                <c:formatCode>0.0</c:formatCode>
                <c:ptCount val="4"/>
                <c:pt idx="0">
                  <c:v>0.19976562569679057</c:v>
                </c:pt>
                <c:pt idx="1">
                  <c:v>1.2999998257313017</c:v>
                </c:pt>
                <c:pt idx="2">
                  <c:v>2.500000302069072</c:v>
                </c:pt>
                <c:pt idx="3">
                  <c:v>2.3999994204464858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1-4CDF-9A45-B2CEC693896D}"/>
            </c:ext>
          </c:extLst>
        </c:ser>
        <c:ser>
          <c:idx val="1"/>
          <c:order val="1"/>
          <c:tx>
            <c:strRef>
              <c:f>'Econ Update Dashboard '!$A$6</c:f>
              <c:strCache>
                <c:ptCount val="1"/>
                <c:pt idx="0">
                  <c:v>2023 Budget Private-Sector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'!$B$6:$E$6</c:f>
              <c:numCache>
                <c:formatCode>0.0</c:formatCode>
                <c:ptCount val="4"/>
                <c:pt idx="0">
                  <c:v>0.3</c:v>
                </c:pt>
                <c:pt idx="1">
                  <c:v>1.4</c:v>
                </c:pt>
                <c:pt idx="2">
                  <c:v>2.6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1-4CDF-9A45-B2CEC693896D}"/>
            </c:ext>
          </c:extLst>
        </c:ser>
        <c:ser>
          <c:idx val="2"/>
          <c:order val="2"/>
          <c:tx>
            <c:strRef>
              <c:f>'Econ Update Dashboard '!$A$7</c:f>
              <c:strCache>
                <c:ptCount val="1"/>
                <c:pt idx="0">
                  <c:v>Private-Sector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 Update Dashboard '!$B$4:$E$4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'Econ Update Dashboard '!$B$7:$E$7</c:f>
              <c:numCache>
                <c:formatCode>0.0</c:formatCode>
                <c:ptCount val="4"/>
                <c:pt idx="0">
                  <c:v>1.1275372129418824</c:v>
                </c:pt>
                <c:pt idx="1">
                  <c:v>0.41405307207216197</c:v>
                </c:pt>
                <c:pt idx="2">
                  <c:v>2.1718097471977895</c:v>
                </c:pt>
                <c:pt idx="3">
                  <c:v>2.9781430043538277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1-4CDF-9A45-B2CEC69389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5262408"/>
        <c:axId val="715259528"/>
      </c:barChart>
      <c:catAx>
        <c:axId val="71526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59528"/>
        <c:crosses val="autoZero"/>
        <c:auto val="1"/>
        <c:lblAlgn val="ctr"/>
        <c:lblOffset val="100"/>
        <c:noMultiLvlLbl val="0"/>
      </c:catAx>
      <c:valAx>
        <c:axId val="715259528"/>
        <c:scaling>
          <c:orientation val="minMax"/>
          <c:max val="5"/>
        </c:scaling>
        <c:delete val="1"/>
        <c:axPos val="l"/>
        <c:numFmt formatCode="0.0" sourceLinked="1"/>
        <c:majorTickMark val="out"/>
        <c:minorTickMark val="none"/>
        <c:tickLblPos val="nextTo"/>
        <c:crossAx val="7152624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6.56690652806745E-5"/>
          <c:y val="0.18830125090051111"/>
          <c:w val="0.42022106529373571"/>
          <c:h val="0.20864732014688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46219434779059"/>
          <c:y val="0.32847014352492587"/>
          <c:w val="0.72855928633647116"/>
          <c:h val="0.45660824091694019"/>
        </c:manualLayout>
      </c:layout>
      <c:areaChart>
        <c:grouping val="stacked"/>
        <c:varyColors val="0"/>
        <c:ser>
          <c:idx val="5"/>
          <c:order val="1"/>
          <c:tx>
            <c:v>Real Lower</c:v>
          </c:tx>
          <c:spPr>
            <a:noFill/>
            <a:ln>
              <a:noFill/>
              <a:prstDash val="sysDash"/>
            </a:ln>
          </c:spPr>
          <c:cat>
            <c:strRef>
              <c:f>Tracking!$A$27:$A$39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Tracking!$C$27:$C$39</c:f>
              <c:numCache>
                <c:formatCode>0.0</c:formatCode>
                <c:ptCount val="1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8D4-9C0B-BC780C37391B}"/>
            </c:ext>
          </c:extLst>
        </c:ser>
        <c:ser>
          <c:idx val="0"/>
          <c:order val="2"/>
          <c:tx>
            <c:v>Real Upper</c:v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</c:spPr>
          <c:cat>
            <c:strRef>
              <c:f>Tracking!$A$27:$A$39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Tracking!$E$27:$E$39</c:f>
              <c:numCache>
                <c:formatCode>0.0</c:formatCode>
                <c:ptCount val="13"/>
                <c:pt idx="0">
                  <c:v>0.70000000000000007</c:v>
                </c:pt>
                <c:pt idx="1">
                  <c:v>0.70000000000000007</c:v>
                </c:pt>
                <c:pt idx="2">
                  <c:v>0.70000000000000007</c:v>
                </c:pt>
                <c:pt idx="3">
                  <c:v>0.70000000000000007</c:v>
                </c:pt>
                <c:pt idx="4">
                  <c:v>0.6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A-4BFC-8274-FCF64BBBB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93384"/>
        <c:axId val="757193776"/>
      </c:areaChart>
      <c:lineChart>
        <c:grouping val="standard"/>
        <c:varyColors val="0"/>
        <c:ser>
          <c:idx val="3"/>
          <c:order val="0"/>
          <c:tx>
            <c:v>Real GDP</c:v>
          </c:tx>
          <c:spPr>
            <a:ln>
              <a:solidFill>
                <a:srgbClr val="0033CC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rgbClr val="0033CC"/>
                </a:solidFill>
              </a:ln>
            </c:spPr>
          </c:marker>
          <c:cat>
            <c:strRef>
              <c:f>Tracking!$A$27:$A$39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Tracking!$B$27:$B$39</c:f>
              <c:numCache>
                <c:formatCode>0.0</c:formatCode>
                <c:ptCount val="13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1-48D4-9C0B-BC780C373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193384"/>
        <c:axId val="757193776"/>
        <c:extLst/>
      </c:lineChart>
      <c:catAx>
        <c:axId val="757193384"/>
        <c:scaling>
          <c:orientation val="minMax"/>
        </c:scaling>
        <c:delete val="0"/>
        <c:axPos val="b"/>
        <c:numFmt formatCode="[$-1009]d\-mmm;@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757193776"/>
        <c:crosses val="autoZero"/>
        <c:auto val="0"/>
        <c:lblAlgn val="ctr"/>
        <c:lblOffset val="100"/>
        <c:noMultiLvlLbl val="1"/>
      </c:catAx>
      <c:valAx>
        <c:axId val="757193776"/>
        <c:scaling>
          <c:orientation val="minMax"/>
          <c:max val="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57193384"/>
        <c:crosses val="autoZero"/>
        <c:crossBetween val="between"/>
      </c:valAx>
      <c:spPr>
        <a:noFill/>
        <a:ln w="12700">
          <a:noFill/>
          <a:prstDash val="solid"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34101209678222805"/>
          <c:y val="0.19446815875364334"/>
          <c:w val="0.43691700378181297"/>
          <c:h val="6.5798015338285776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Arial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/>
              <a:t>Real</a:t>
            </a:r>
            <a:r>
              <a:rPr lang="en-CA" sz="1400" b="1" baseline="0"/>
              <a:t> GDP Growth</a:t>
            </a:r>
          </a:p>
          <a:p>
            <a:pPr algn="l">
              <a:defRPr/>
            </a:pPr>
            <a:r>
              <a:rPr lang="en-CA" sz="1400" baseline="0">
                <a:solidFill>
                  <a:schemeClr val="bg2">
                    <a:lumMod val="50000"/>
                  </a:schemeClr>
                </a:solidFill>
              </a:rPr>
              <a:t>Per cent</a:t>
            </a:r>
            <a:endParaRPr lang="en-CA" sz="1400">
              <a:solidFill>
                <a:schemeClr val="bg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3.7596722069392921E-2"/>
          <c:y val="2.4119879600018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10859611086121E-3"/>
          <c:y val="9.0904826839584896E-2"/>
          <c:w val="0.9835290932472982"/>
          <c:h val="0.839195123895030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Tracking!$B$46</c:f>
              <c:strCache>
                <c:ptCount val="1"/>
                <c:pt idx="0">
                  <c:v>MOF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6-4746-BC03-9C1FA24D6DE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286-4746-BC03-9C1FA24D6DEB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6-4746-BC03-9C1FA24D6DE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86-4746-BC03-9C1FA24D6D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Tracking!$A$47:$A$54</c:f>
              <c:strCach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2023f</c:v>
                </c:pt>
                <c:pt idx="5">
                  <c:v>2024f</c:v>
                </c:pt>
                <c:pt idx="6">
                  <c:v>2025f</c:v>
                </c:pt>
                <c:pt idx="7">
                  <c:v>2026f</c:v>
                </c:pt>
              </c:strCache>
            </c:strRef>
          </c:cat>
          <c:val>
            <c:numRef>
              <c:f>Tracking!$B$47:$B$54</c:f>
              <c:numCache>
                <c:formatCode>General</c:formatCode>
                <c:ptCount val="8"/>
                <c:pt idx="0">
                  <c:v>2.1</c:v>
                </c:pt>
                <c:pt idx="1">
                  <c:v>-4.7</c:v>
                </c:pt>
                <c:pt idx="2">
                  <c:v>5.2</c:v>
                </c:pt>
                <c:pt idx="3">
                  <c:v>3.7</c:v>
                </c:pt>
                <c:pt idx="4" formatCode="0.0">
                  <c:v>0.19976562569679057</c:v>
                </c:pt>
                <c:pt idx="5" formatCode="0.0">
                  <c:v>1.2999998257313017</c:v>
                </c:pt>
                <c:pt idx="6" formatCode="0.0">
                  <c:v>2.500000302069072</c:v>
                </c:pt>
                <c:pt idx="7" formatCode="0.0">
                  <c:v>2.3999994204464858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6-4746-BC03-9C1FA24D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4"/>
        <c:axId val="17652479"/>
        <c:axId val="17653199"/>
      </c:barChart>
      <c:scatterChart>
        <c:scatterStyle val="lineMarker"/>
        <c:varyColors val="0"/>
        <c:ser>
          <c:idx val="1"/>
          <c:order val="1"/>
          <c:tx>
            <c:strRef>
              <c:f>Tracking!$C$46</c:f>
              <c:strCache>
                <c:ptCount val="1"/>
                <c:pt idx="0">
                  <c:v>PSA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33CC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Tracking!$A$47:$A$54</c:f>
              <c:strCach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2023f</c:v>
                </c:pt>
                <c:pt idx="5">
                  <c:v>2024f</c:v>
                </c:pt>
                <c:pt idx="6">
                  <c:v>2025f</c:v>
                </c:pt>
                <c:pt idx="7">
                  <c:v>2026f</c:v>
                </c:pt>
              </c:strCache>
            </c:strRef>
          </c:xVal>
          <c:yVal>
            <c:numRef>
              <c:f>Tracking!$C$47:$C$54</c:f>
              <c:numCache>
                <c:formatCode>General</c:formatCode>
                <c:ptCount val="8"/>
                <c:pt idx="4" formatCode="0.0">
                  <c:v>1.1275372129418824</c:v>
                </c:pt>
                <c:pt idx="5" formatCode="0.0">
                  <c:v>0.57907052298623085</c:v>
                </c:pt>
                <c:pt idx="6" formatCode="0.0">
                  <c:v>2.0843778062531082</c:v>
                </c:pt>
                <c:pt idx="7" formatCode="0.0">
                  <c:v>2.9060438381105889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86-4746-BC03-9C1FA24D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2479"/>
        <c:axId val="17653199"/>
      </c:scatterChart>
      <c:catAx>
        <c:axId val="176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199"/>
        <c:crosses val="autoZero"/>
        <c:auto val="1"/>
        <c:lblAlgn val="ctr"/>
        <c:lblOffset val="100"/>
        <c:noMultiLvlLbl val="1"/>
      </c:catAx>
      <c:valAx>
        <c:axId val="17653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6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0414540495251443"/>
          <c:y val="0.12460111099356043"/>
          <c:w val="0.28145707019957328"/>
          <c:h val="9.988315878613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46219434779059"/>
          <c:y val="0.32847014352492587"/>
          <c:w val="0.72855928633647116"/>
          <c:h val="0.45660824091694019"/>
        </c:manualLayout>
      </c:layout>
      <c:areaChart>
        <c:grouping val="stacked"/>
        <c:varyColors val="0"/>
        <c:ser>
          <c:idx val="5"/>
          <c:order val="1"/>
          <c:tx>
            <c:v>Real Lower</c:v>
          </c:tx>
          <c:spPr>
            <a:solidFill>
              <a:schemeClr val="bg1"/>
            </a:solidFill>
            <a:ln w="25400">
              <a:noFill/>
            </a:ln>
          </c:spPr>
          <c:cat>
            <c:strRef>
              <c:f>Tracking!$J$27:$J$39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Tracking!$L$27:$L$39</c:f>
              <c:numCache>
                <c:formatCode>0.0</c:formatCode>
                <c:ptCount val="1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-0.1</c:v>
                </c:pt>
                <c:pt idx="5">
                  <c:v>-0.1</c:v>
                </c:pt>
                <c:pt idx="6">
                  <c:v>-0.1</c:v>
                </c:pt>
                <c:pt idx="7">
                  <c:v>-0.1</c:v>
                </c:pt>
                <c:pt idx="8">
                  <c:v>-0.1</c:v>
                </c:pt>
                <c:pt idx="9">
                  <c:v>-0.1</c:v>
                </c:pt>
                <c:pt idx="10">
                  <c:v>-0.1</c:v>
                </c:pt>
                <c:pt idx="11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3-4F7E-9194-0A25A5740264}"/>
            </c:ext>
          </c:extLst>
        </c:ser>
        <c:ser>
          <c:idx val="0"/>
          <c:order val="2"/>
          <c:tx>
            <c:v>Real Upper</c:v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</c:spPr>
          <c:cat>
            <c:strRef>
              <c:f>Tracking!$J$27:$J$39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Tracking!$N$27:$N$39</c:f>
              <c:numCache>
                <c:formatCode>0.0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1.2000000000000002</c:v>
                </c:pt>
                <c:pt idx="5">
                  <c:v>1.2000000000000002</c:v>
                </c:pt>
                <c:pt idx="6">
                  <c:v>1.2000000000000002</c:v>
                </c:pt>
                <c:pt idx="7">
                  <c:v>1.2000000000000002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53-4F7E-9194-0A25A574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93384"/>
        <c:axId val="757193776"/>
      </c:areaChart>
      <c:lineChart>
        <c:grouping val="standard"/>
        <c:varyColors val="0"/>
        <c:ser>
          <c:idx val="3"/>
          <c:order val="0"/>
          <c:tx>
            <c:v>Real GDP</c:v>
          </c:tx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rgbClr val="0033CC"/>
                </a:solidFill>
              </a:ln>
            </c:spPr>
          </c:marker>
          <c:cat>
            <c:strRef>
              <c:f>Tracking!$J$27:$J$39</c:f>
              <c:strCache>
                <c:ptCount val="12"/>
                <c:pt idx="0">
                  <c:v>Sep_29</c:v>
                </c:pt>
                <c:pt idx="1">
                  <c:v>Oct_6</c:v>
                </c:pt>
                <c:pt idx="2">
                  <c:v>Oct_13</c:v>
                </c:pt>
                <c:pt idx="3">
                  <c:v>Oct_20</c:v>
                </c:pt>
                <c:pt idx="4">
                  <c:v>Oct_27</c:v>
                </c:pt>
                <c:pt idx="5">
                  <c:v>Nov_2</c:v>
                </c:pt>
                <c:pt idx="6">
                  <c:v>Nov_9</c:v>
                </c:pt>
                <c:pt idx="7">
                  <c:v>Nov_17</c:v>
                </c:pt>
                <c:pt idx="8">
                  <c:v>Nov_24</c:v>
                </c:pt>
                <c:pt idx="9">
                  <c:v>Dec_1</c:v>
                </c:pt>
                <c:pt idx="10">
                  <c:v>Dec_8</c:v>
                </c:pt>
                <c:pt idx="11">
                  <c:v>Dec_15</c:v>
                </c:pt>
              </c:strCache>
            </c:strRef>
          </c:cat>
          <c:val>
            <c:numRef>
              <c:f>Tracking!$K$27:$K$39</c:f>
              <c:numCache>
                <c:formatCode>0.0</c:formatCode>
                <c:ptCount val="13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3-4F7E-9194-0A25A574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193384"/>
        <c:axId val="757193776"/>
        <c:extLst/>
      </c:lineChart>
      <c:catAx>
        <c:axId val="757193384"/>
        <c:scaling>
          <c:orientation val="minMax"/>
        </c:scaling>
        <c:delete val="0"/>
        <c:axPos val="b"/>
        <c:numFmt formatCode="[$-1009]d\-mmm;@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757193776"/>
        <c:crosses val="autoZero"/>
        <c:auto val="0"/>
        <c:lblAlgn val="ctr"/>
        <c:lblOffset val="100"/>
        <c:noMultiLvlLbl val="1"/>
      </c:catAx>
      <c:valAx>
        <c:axId val="757193776"/>
        <c:scaling>
          <c:orientation val="minMax"/>
          <c:max val="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57193384"/>
        <c:crosses val="autoZero"/>
        <c:crossBetween val="between"/>
      </c:valAx>
      <c:spPr>
        <a:noFill/>
        <a:ln w="12700">
          <a:noFill/>
          <a:prstDash val="solid"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34101209678222805"/>
          <c:y val="0.19446815875364334"/>
          <c:w val="0.43600202443267067"/>
          <c:h val="6.6380563353964014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Arial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Real GDP</a:t>
            </a:r>
            <a:r>
              <a:rPr lang="en-US" sz="2000" baseline="0"/>
              <a:t> Growth (%)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Survey'!$D$7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Survey'!$D$9:$D$22</c:f>
              <c:numCache>
                <c:formatCode>0.0</c:formatCode>
                <c:ptCount val="14"/>
                <c:pt idx="0">
                  <c:v>1.1000000000000001</c:v>
                </c:pt>
                <c:pt idx="1">
                  <c:v>1.2</c:v>
                </c:pt>
                <c:pt idx="2">
                  <c:v>1.2</c:v>
                </c:pt>
                <c:pt idx="3">
                  <c:v>0.82688596132088321</c:v>
                </c:pt>
                <c:pt idx="4">
                  <c:v>1.2</c:v>
                </c:pt>
                <c:pt idx="6">
                  <c:v>1.5</c:v>
                </c:pt>
                <c:pt idx="7">
                  <c:v>1.1000000000000001</c:v>
                </c:pt>
                <c:pt idx="8">
                  <c:v>1.3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0.9</c:v>
                </c:pt>
                <c:pt idx="12">
                  <c:v>1.1000000000000001</c:v>
                </c:pt>
                <c:pt idx="13">
                  <c:v>1.0310978069235865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D-47EF-A80E-52E89F550784}"/>
            </c:ext>
          </c:extLst>
        </c:ser>
        <c:ser>
          <c:idx val="1"/>
          <c:order val="1"/>
          <c:tx>
            <c:strRef>
              <c:f>'Main Survey'!$E$7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Survey'!$E$9:$E$22</c:f>
              <c:numCache>
                <c:formatCode>0.0</c:formatCode>
                <c:ptCount val="14"/>
                <c:pt idx="0">
                  <c:v>0.4</c:v>
                </c:pt>
                <c:pt idx="1">
                  <c:v>0.9</c:v>
                </c:pt>
                <c:pt idx="2">
                  <c:v>0.3</c:v>
                </c:pt>
                <c:pt idx="3">
                  <c:v>0.25342708512801954</c:v>
                </c:pt>
                <c:pt idx="4">
                  <c:v>-0.1</c:v>
                </c:pt>
                <c:pt idx="6">
                  <c:v>0.4</c:v>
                </c:pt>
                <c:pt idx="7">
                  <c:v>0.1</c:v>
                </c:pt>
                <c:pt idx="8">
                  <c:v>0.89999999999999991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0.3</c:v>
                </c:pt>
                <c:pt idx="13">
                  <c:v>0.62926285181008623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D-47EF-A80E-52E89F550784}"/>
            </c:ext>
          </c:extLst>
        </c:ser>
        <c:ser>
          <c:idx val="2"/>
          <c:order val="2"/>
          <c:tx>
            <c:strRef>
              <c:f>'Main Survey'!$F$7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Survey'!$F$9:$F$22</c:f>
              <c:numCache>
                <c:formatCode>0.0</c:formatCode>
                <c:ptCount val="14"/>
                <c:pt idx="0">
                  <c:v>2.2999999999999998</c:v>
                </c:pt>
                <c:pt idx="1">
                  <c:v>2.2999999999999998</c:v>
                </c:pt>
                <c:pt idx="2">
                  <c:v>2</c:v>
                </c:pt>
                <c:pt idx="3">
                  <c:v>2.7534443396923804</c:v>
                </c:pt>
                <c:pt idx="7">
                  <c:v>1.6</c:v>
                </c:pt>
                <c:pt idx="8">
                  <c:v>1.4000000000000001</c:v>
                </c:pt>
                <c:pt idx="9">
                  <c:v>2.2999999999999998</c:v>
                </c:pt>
                <c:pt idx="10">
                  <c:v>2.6</c:v>
                </c:pt>
                <c:pt idx="11">
                  <c:v>2.4</c:v>
                </c:pt>
                <c:pt idx="12">
                  <c:v>1.5</c:v>
                </c:pt>
                <c:pt idx="13">
                  <c:v>2.7364628794833035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D-47EF-A80E-52E89F550784}"/>
            </c:ext>
          </c:extLst>
        </c:ser>
        <c:ser>
          <c:idx val="3"/>
          <c:order val="3"/>
          <c:tx>
            <c:strRef>
              <c:f>'Main Survey'!$G$7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'Main Survey'!$A$9:$C$22</c:f>
              <c:multiLvlStrCache>
                <c:ptCount val="14"/>
                <c:lvl>
                  <c:pt idx="0">
                    <c:v>15-Dec-23</c:v>
                  </c:pt>
                  <c:pt idx="1">
                    <c:v>20-Nov-23</c:v>
                  </c:pt>
                  <c:pt idx="2">
                    <c:v>13-Sep-23</c:v>
                  </c:pt>
                  <c:pt idx="3">
                    <c:v>2-Nov-23</c:v>
                  </c:pt>
                  <c:pt idx="4">
                    <c:v>24-Oct-23</c:v>
                  </c:pt>
                  <c:pt idx="5">
                    <c:v>25-Jul-23</c:v>
                  </c:pt>
                  <c:pt idx="6">
                    <c:v>18-Sep-23</c:v>
                  </c:pt>
                  <c:pt idx="7">
                    <c:v>20-Nov-23</c:v>
                  </c:pt>
                  <c:pt idx="8">
                    <c:v>21-Sep-23</c:v>
                  </c:pt>
                  <c:pt idx="9">
                    <c:v>13-Dec-23</c:v>
                  </c:pt>
                  <c:pt idx="10">
                    <c:v>15-Dec-23</c:v>
                  </c:pt>
                  <c:pt idx="11">
                    <c:v>10-Aug-23</c:v>
                  </c:pt>
                  <c:pt idx="12">
                    <c:v>19-Dec-23</c:v>
                  </c:pt>
                  <c:pt idx="13">
                    <c:v>25-Oct-23</c:v>
                  </c:pt>
                </c:lvl>
                <c:lvl>
                  <c:pt idx="0">
                    <c:v>  BMO Capital Markets</c:v>
                  </c:pt>
                  <c:pt idx="1">
                    <c:v>  Central 1 Credit Union</c:v>
                  </c:pt>
                  <c:pt idx="2">
                    <c:v>  CIBC Capital Markets</c:v>
                  </c:pt>
                  <c:pt idx="3">
                    <c:v>  The Conference Board of Canada</c:v>
                  </c:pt>
                  <c:pt idx="4">
                    <c:v>  Desjardins Group</c:v>
                  </c:pt>
                  <c:pt idx="5">
                    <c:v>  Desjardins</c:v>
                  </c:pt>
                  <c:pt idx="6">
                    <c:v>  Laurentian Bank Securities</c:v>
                  </c:pt>
                  <c:pt idx="7">
                    <c:v>  National Bank of Canada</c:v>
                  </c:pt>
                  <c:pt idx="8">
                    <c:v>  Quantitative Economic Decisions</c:v>
                  </c:pt>
                  <c:pt idx="9">
                    <c:v>  RBC Financial Group</c:v>
                  </c:pt>
                  <c:pt idx="10">
                    <c:v>  Scotiabank Group</c:v>
                  </c:pt>
                  <c:pt idx="11">
                    <c:v>  Stokes Economic Consulting</c:v>
                  </c:pt>
                  <c:pt idx="12">
                    <c:v>  TD Bank</c:v>
                  </c:pt>
                  <c:pt idx="13">
                    <c:v>  University of Toronto</c:v>
                  </c:pt>
                </c:lvl>
              </c:multiLvlStrCache>
            </c:multiLvlStrRef>
          </c:cat>
          <c:val>
            <c:numRef>
              <c:f>'Main Survey'!$G$9:$G$22</c:f>
              <c:numCache>
                <c:formatCode>0.0</c:formatCode>
                <c:ptCount val="14"/>
                <c:pt idx="3">
                  <c:v>2.7778993589459198</c:v>
                </c:pt>
                <c:pt idx="8">
                  <c:v>4.3999999999999995</c:v>
                </c:pt>
                <c:pt idx="11">
                  <c:v>3</c:v>
                </c:pt>
                <c:pt idx="12">
                  <c:v>1.8</c:v>
                </c:pt>
                <c:pt idx="13">
                  <c:v>2.9128156628232205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D-47EF-A80E-52E89F550784}"/>
            </c:ext>
          </c:extLst>
        </c:ser>
        <c:ser>
          <c:idx val="4"/>
          <c:order val="4"/>
          <c:tx>
            <c:strRef>
              <c:f>'Main Survey'!$H$7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'Main Survey'!$A$9:$C$22</c:f>
              <c:multiLvlStrCache>
                <c:ptCount val="14"/>
                <c:lvl>
                  <c:pt idx="0">
                    <c:v>15-Dec-23</c:v>
                  </c:pt>
                  <c:pt idx="1">
                    <c:v>20-Nov-23</c:v>
                  </c:pt>
                  <c:pt idx="2">
                    <c:v>13-Sep-23</c:v>
                  </c:pt>
                  <c:pt idx="3">
                    <c:v>2-Nov-23</c:v>
                  </c:pt>
                  <c:pt idx="4">
                    <c:v>24-Oct-23</c:v>
                  </c:pt>
                  <c:pt idx="5">
                    <c:v>25-Jul-23</c:v>
                  </c:pt>
                  <c:pt idx="6">
                    <c:v>18-Sep-23</c:v>
                  </c:pt>
                  <c:pt idx="7">
                    <c:v>20-Nov-23</c:v>
                  </c:pt>
                  <c:pt idx="8">
                    <c:v>21-Sep-23</c:v>
                  </c:pt>
                  <c:pt idx="9">
                    <c:v>13-Dec-23</c:v>
                  </c:pt>
                  <c:pt idx="10">
                    <c:v>15-Dec-23</c:v>
                  </c:pt>
                  <c:pt idx="11">
                    <c:v>10-Aug-23</c:v>
                  </c:pt>
                  <c:pt idx="12">
                    <c:v>19-Dec-23</c:v>
                  </c:pt>
                  <c:pt idx="13">
                    <c:v>25-Oct-23</c:v>
                  </c:pt>
                </c:lvl>
                <c:lvl>
                  <c:pt idx="0">
                    <c:v>  BMO Capital Markets</c:v>
                  </c:pt>
                  <c:pt idx="1">
                    <c:v>  Central 1 Credit Union</c:v>
                  </c:pt>
                  <c:pt idx="2">
                    <c:v>  CIBC Capital Markets</c:v>
                  </c:pt>
                  <c:pt idx="3">
                    <c:v>  The Conference Board of Canada</c:v>
                  </c:pt>
                  <c:pt idx="4">
                    <c:v>  Desjardins Group</c:v>
                  </c:pt>
                  <c:pt idx="5">
                    <c:v>  Desjardins</c:v>
                  </c:pt>
                  <c:pt idx="6">
                    <c:v>  Laurentian Bank Securities</c:v>
                  </c:pt>
                  <c:pt idx="7">
                    <c:v>  National Bank of Canada</c:v>
                  </c:pt>
                  <c:pt idx="8">
                    <c:v>  Quantitative Economic Decisions</c:v>
                  </c:pt>
                  <c:pt idx="9">
                    <c:v>  RBC Financial Group</c:v>
                  </c:pt>
                  <c:pt idx="10">
                    <c:v>  Scotiabank Group</c:v>
                  </c:pt>
                  <c:pt idx="11">
                    <c:v>  Stokes Economic Consulting</c:v>
                  </c:pt>
                  <c:pt idx="12">
                    <c:v>  TD Bank</c:v>
                  </c:pt>
                  <c:pt idx="13">
                    <c:v>  University of Toronto</c:v>
                  </c:pt>
                </c:lvl>
              </c:multiLvlStrCache>
            </c:multiLvlStrRef>
          </c:cat>
          <c:val>
            <c:numRef>
              <c:f>'Main Survey'!$H$9:$H$22</c:f>
              <c:numCache>
                <c:formatCode>0.0</c:formatCode>
                <c:ptCount val="14"/>
                <c:pt idx="3">
                  <c:v>2.6988265864677916</c:v>
                </c:pt>
                <c:pt idx="8">
                  <c:v>2.4</c:v>
                </c:pt>
                <c:pt idx="11">
                  <c:v>2.7</c:v>
                </c:pt>
                <c:pt idx="12">
                  <c:v>1.8</c:v>
                </c:pt>
                <c:pt idx="13">
                  <c:v>2.8421995049361604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7D-47EF-A80E-52E89F55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0663808"/>
        <c:axId val="550664528"/>
      </c:barChart>
      <c:catAx>
        <c:axId val="5506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64528"/>
        <c:crosses val="autoZero"/>
        <c:auto val="1"/>
        <c:lblAlgn val="ctr"/>
        <c:lblOffset val="100"/>
        <c:noMultiLvlLbl val="0"/>
      </c:catAx>
      <c:valAx>
        <c:axId val="550664528"/>
        <c:scaling>
          <c:orientation val="minMax"/>
          <c:max val="4.8"/>
          <c:min val="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Nominal GDP</a:t>
            </a:r>
            <a:r>
              <a:rPr lang="en-US" sz="2000" baseline="0"/>
              <a:t> Growth (%)</a:t>
            </a:r>
            <a:endParaRPr lang="en-US" sz="2000"/>
          </a:p>
        </c:rich>
      </c:tx>
      <c:layout>
        <c:manualLayout>
          <c:xMode val="edge"/>
          <c:yMode val="edge"/>
          <c:x val="0.27944981313605743"/>
          <c:y val="4.33774010881921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Survey'!$J$7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Survey'!$J$9:$J$22</c:f>
              <c:numCache>
                <c:formatCode>0.0</c:formatCode>
                <c:ptCount val="14"/>
                <c:pt idx="0">
                  <c:v>4.0559808628470506</c:v>
                </c:pt>
                <c:pt idx="1">
                  <c:v>3.8</c:v>
                </c:pt>
                <c:pt idx="2">
                  <c:v>2.9</c:v>
                </c:pt>
                <c:pt idx="3">
                  <c:v>4.6524132752033083</c:v>
                </c:pt>
                <c:pt idx="4">
                  <c:v>3.6</c:v>
                </c:pt>
                <c:pt idx="6">
                  <c:v>4.0999999999999996</c:v>
                </c:pt>
                <c:pt idx="7">
                  <c:v>3.3</c:v>
                </c:pt>
                <c:pt idx="8">
                  <c:v>5.6999999999999993</c:v>
                </c:pt>
                <c:pt idx="9">
                  <c:v>3.6</c:v>
                </c:pt>
                <c:pt idx="10">
                  <c:v>3.7</c:v>
                </c:pt>
                <c:pt idx="11">
                  <c:v>4.8</c:v>
                </c:pt>
                <c:pt idx="12">
                  <c:v>3.8</c:v>
                </c:pt>
                <c:pt idx="13">
                  <c:v>3.7050614560247386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1-46B1-A338-FA8AF810778B}"/>
            </c:ext>
          </c:extLst>
        </c:ser>
        <c:ser>
          <c:idx val="1"/>
          <c:order val="1"/>
          <c:tx>
            <c:strRef>
              <c:f>'Main Survey'!$K$7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Survey'!$K$9:$K$22</c:f>
              <c:numCache>
                <c:formatCode>0.0</c:formatCode>
                <c:ptCount val="14"/>
                <c:pt idx="0">
                  <c:v>2.7825751150650015</c:v>
                </c:pt>
                <c:pt idx="1">
                  <c:v>3.2</c:v>
                </c:pt>
                <c:pt idx="2">
                  <c:v>2.2000000000000002</c:v>
                </c:pt>
                <c:pt idx="3">
                  <c:v>3.8281050854010235</c:v>
                </c:pt>
                <c:pt idx="4">
                  <c:v>1.9</c:v>
                </c:pt>
                <c:pt idx="6">
                  <c:v>2.9</c:v>
                </c:pt>
                <c:pt idx="7">
                  <c:v>2.2999999999999998</c:v>
                </c:pt>
                <c:pt idx="8">
                  <c:v>4.9000000000000004</c:v>
                </c:pt>
                <c:pt idx="9">
                  <c:v>2.1</c:v>
                </c:pt>
                <c:pt idx="10">
                  <c:v>3</c:v>
                </c:pt>
                <c:pt idx="11">
                  <c:v>2.6</c:v>
                </c:pt>
                <c:pt idx="12">
                  <c:v>3.2</c:v>
                </c:pt>
                <c:pt idx="13">
                  <c:v>3.3900587264692694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B1-46B1-A338-FA8AF810778B}"/>
            </c:ext>
          </c:extLst>
        </c:ser>
        <c:ser>
          <c:idx val="2"/>
          <c:order val="2"/>
          <c:tx>
            <c:strRef>
              <c:f>'Main Survey'!$L$7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Survey'!$L$9:$L$22</c:f>
              <c:numCache>
                <c:formatCode>0.0</c:formatCode>
                <c:ptCount val="14"/>
                <c:pt idx="0">
                  <c:v>4.849279885846518</c:v>
                </c:pt>
                <c:pt idx="1">
                  <c:v>3.8</c:v>
                </c:pt>
                <c:pt idx="2">
                  <c:v>4.3</c:v>
                </c:pt>
                <c:pt idx="3">
                  <c:v>4.7450583981092382</c:v>
                </c:pt>
                <c:pt idx="7">
                  <c:v>3.3</c:v>
                </c:pt>
                <c:pt idx="8">
                  <c:v>4.1000000000000005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3.5</c:v>
                </c:pt>
                <c:pt idx="13">
                  <c:v>4.8771849249618082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B1-46B1-A338-FA8AF810778B}"/>
            </c:ext>
          </c:extLst>
        </c:ser>
        <c:ser>
          <c:idx val="3"/>
          <c:order val="3"/>
          <c:tx>
            <c:strRef>
              <c:f>'Main Survey'!$M$7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Survey'!$M$9:$M$22</c:f>
              <c:numCache>
                <c:formatCode>0.0</c:formatCode>
                <c:ptCount val="14"/>
                <c:pt idx="0">
                  <c:v>4.7867573532662684</c:v>
                </c:pt>
                <c:pt idx="3">
                  <c:v>4.3697735113439053</c:v>
                </c:pt>
                <c:pt idx="8">
                  <c:v>5.8</c:v>
                </c:pt>
                <c:pt idx="11">
                  <c:v>5.4</c:v>
                </c:pt>
                <c:pt idx="12">
                  <c:v>3.8</c:v>
                </c:pt>
                <c:pt idx="13">
                  <c:v>5.0122551894950851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B1-46B1-A338-FA8AF810778B}"/>
            </c:ext>
          </c:extLst>
        </c:ser>
        <c:ser>
          <c:idx val="4"/>
          <c:order val="4"/>
          <c:tx>
            <c:strRef>
              <c:f>'Main Survey'!$N$7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Survey'!$A$9:$A$22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The Conference Board of Canada</c:v>
                </c:pt>
                <c:pt idx="4">
                  <c:v>  Desjardins Group</c:v>
                </c:pt>
                <c:pt idx="5">
                  <c:v>  Desjardins</c:v>
                </c:pt>
                <c:pt idx="6">
                  <c:v>  Laurentian Bank Securities</c:v>
                </c:pt>
                <c:pt idx="7">
                  <c:v>  National Bank of Canada</c:v>
                </c:pt>
                <c:pt idx="8">
                  <c:v>  Quantitative Economic Decisions</c:v>
                </c:pt>
                <c:pt idx="9">
                  <c:v>  RBC Financial Group</c:v>
                </c:pt>
                <c:pt idx="10">
                  <c:v>  Scotiabank Group</c:v>
                </c:pt>
                <c:pt idx="11">
                  <c:v>  Stokes Economic Consulting</c:v>
                </c:pt>
                <c:pt idx="12">
                  <c:v>  TD Bank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Survey'!$N$9:$N$22</c:f>
              <c:numCache>
                <c:formatCode>0.0</c:formatCode>
                <c:ptCount val="14"/>
                <c:pt idx="0">
                  <c:v>4.8176343983762804</c:v>
                </c:pt>
                <c:pt idx="3">
                  <c:v>4.3988579753493653</c:v>
                </c:pt>
                <c:pt idx="8">
                  <c:v>4.3</c:v>
                </c:pt>
                <c:pt idx="11">
                  <c:v>5</c:v>
                </c:pt>
                <c:pt idx="12">
                  <c:v>3.8</c:v>
                </c:pt>
                <c:pt idx="13">
                  <c:v>4.9714684513978202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B1-46B1-A338-FA8AF8107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0663808"/>
        <c:axId val="550664528"/>
      </c:barChart>
      <c:catAx>
        <c:axId val="5506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64528"/>
        <c:crosses val="autoZero"/>
        <c:auto val="1"/>
        <c:lblAlgn val="ctr"/>
        <c:lblOffset val="100"/>
        <c:noMultiLvlLbl val="0"/>
      </c:catAx>
      <c:valAx>
        <c:axId val="5506645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GDP</a:t>
            </a:r>
            <a:r>
              <a:rPr lang="en-CA" sz="2000" baseline="0"/>
              <a:t> Deflator (%)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70413504676551"/>
          <c:y val="0.22084406071679938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Survey'!$D$31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Survey'!$D$33:$D$46</c:f>
              <c:numCache>
                <c:formatCode>0.0</c:formatCode>
                <c:ptCount val="14"/>
                <c:pt idx="0">
                  <c:v>3.2124630586107714</c:v>
                </c:pt>
                <c:pt idx="1">
                  <c:v>4.3999999999999995</c:v>
                </c:pt>
                <c:pt idx="2">
                  <c:v>3.9</c:v>
                </c:pt>
                <c:pt idx="3">
                  <c:v>2.6528441227593014</c:v>
                </c:pt>
                <c:pt idx="4">
                  <c:v>2.5</c:v>
                </c:pt>
                <c:pt idx="5">
                  <c:v>2.1</c:v>
                </c:pt>
                <c:pt idx="6">
                  <c:v>2.6</c:v>
                </c:pt>
                <c:pt idx="7">
                  <c:v>2.5</c:v>
                </c:pt>
                <c:pt idx="8">
                  <c:v>1.6</c:v>
                </c:pt>
                <c:pt idx="9">
                  <c:v>2.5</c:v>
                </c:pt>
                <c:pt idx="10">
                  <c:v>2</c:v>
                </c:pt>
                <c:pt idx="11">
                  <c:v>2.6999999999999997</c:v>
                </c:pt>
                <c:pt idx="12">
                  <c:v>3.2731140386791164</c:v>
                </c:pt>
                <c:pt idx="13">
                  <c:v>2.2689021930764133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6-4246-B417-849871F60EDD}"/>
            </c:ext>
          </c:extLst>
        </c:ser>
        <c:ser>
          <c:idx val="1"/>
          <c:order val="1"/>
          <c:tx>
            <c:strRef>
              <c:f>'Main Survey'!$E$31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Survey'!$E$33:$E$46</c:f>
              <c:numCache>
                <c:formatCode>0.0</c:formatCode>
                <c:ptCount val="14"/>
                <c:pt idx="0">
                  <c:v>2.5149762944603653</c:v>
                </c:pt>
                <c:pt idx="1">
                  <c:v>4</c:v>
                </c:pt>
                <c:pt idx="2">
                  <c:v>1.9</c:v>
                </c:pt>
                <c:pt idx="3">
                  <c:v>2.7390793769316746</c:v>
                </c:pt>
                <c:pt idx="4">
                  <c:v>1.7</c:v>
                </c:pt>
                <c:pt idx="5">
                  <c:v>1.7000000000000002</c:v>
                </c:pt>
                <c:pt idx="6">
                  <c:v>2.9</c:v>
                </c:pt>
                <c:pt idx="7">
                  <c:v>2.3000000000000003</c:v>
                </c:pt>
                <c:pt idx="8">
                  <c:v>1.9000000000000001</c:v>
                </c:pt>
                <c:pt idx="9">
                  <c:v>2.2999999999999998</c:v>
                </c:pt>
                <c:pt idx="10">
                  <c:v>1.6</c:v>
                </c:pt>
                <c:pt idx="11">
                  <c:v>2.9000000000000004</c:v>
                </c:pt>
                <c:pt idx="12">
                  <c:v>2.6465729148719803</c:v>
                </c:pt>
                <c:pt idx="13">
                  <c:v>1.6707371481899136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6-4246-B417-849871F60EDD}"/>
            </c:ext>
          </c:extLst>
        </c:ser>
        <c:ser>
          <c:idx val="2"/>
          <c:order val="2"/>
          <c:tx>
            <c:strRef>
              <c:f>'Main Survey'!$F$31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Survey'!$F$33:$F$46</c:f>
              <c:numCache>
                <c:formatCode>0.0</c:formatCode>
                <c:ptCount val="14"/>
                <c:pt idx="0">
                  <c:v>2.038712064660249</c:v>
                </c:pt>
                <c:pt idx="1">
                  <c:v>2.7</c:v>
                </c:pt>
                <c:pt idx="2">
                  <c:v>2.2000000000000002</c:v>
                </c:pt>
                <c:pt idx="3">
                  <c:v>2.0824692657108512</c:v>
                </c:pt>
                <c:pt idx="5">
                  <c:v>3.7</c:v>
                </c:pt>
                <c:pt idx="6">
                  <c:v>2.8000000000000003</c:v>
                </c:pt>
                <c:pt idx="7">
                  <c:v>2.0999999999999996</c:v>
                </c:pt>
                <c:pt idx="9">
                  <c:v>1.6999999999999997</c:v>
                </c:pt>
                <c:pt idx="10">
                  <c:v>1.9</c:v>
                </c:pt>
                <c:pt idx="11">
                  <c:v>2.2999999999999998</c:v>
                </c:pt>
                <c:pt idx="13">
                  <c:v>0.56353712051669635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36-4246-B417-849871F60EDD}"/>
            </c:ext>
          </c:extLst>
        </c:ser>
        <c:ser>
          <c:idx val="3"/>
          <c:order val="3"/>
          <c:tx>
            <c:strRef>
              <c:f>'Main Survey'!$G$31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Survey'!$G$33:$G$46</c:f>
              <c:numCache>
                <c:formatCode>0.0</c:formatCode>
                <c:ptCount val="14"/>
                <c:pt idx="0">
                  <c:v>1.9543843836731012</c:v>
                </c:pt>
                <c:pt idx="1">
                  <c:v>1.4000000000000001</c:v>
                </c:pt>
                <c:pt idx="2">
                  <c:v>2.2999999999999998</c:v>
                </c:pt>
                <c:pt idx="3">
                  <c:v>2.0398590310183318</c:v>
                </c:pt>
                <c:pt idx="7">
                  <c:v>-0.59999999999999964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36-4246-B417-849871F60EDD}"/>
            </c:ext>
          </c:extLst>
        </c:ser>
        <c:ser>
          <c:idx val="4"/>
          <c:order val="4"/>
          <c:tx>
            <c:strRef>
              <c:f>'Main Survey'!$H$31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Survey'!$H$33:$H$46</c:f>
              <c:numCache>
                <c:formatCode>0.0</c:formatCode>
                <c:ptCount val="14"/>
                <c:pt idx="0">
                  <c:v>2.0630491314866313</c:v>
                </c:pt>
                <c:pt idx="1">
                  <c:v>1.9</c:v>
                </c:pt>
                <c:pt idx="2">
                  <c:v>2.2000000000000002</c:v>
                </c:pt>
                <c:pt idx="3">
                  <c:v>2.0707944914249765</c:v>
                </c:pt>
                <c:pt idx="7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36-4246-B417-849871F60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  <c:max val="4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CPI</a:t>
            </a:r>
            <a:r>
              <a:rPr lang="en-CA" sz="2000" baseline="0"/>
              <a:t>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70413504676551"/>
          <c:y val="0.22084406071679938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Survey'!$J$31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Survey'!$J$33:$J$46</c:f>
              <c:numCache>
                <c:formatCode>0.0</c:formatCode>
                <c:ptCount val="14"/>
                <c:pt idx="0">
                  <c:v>3.6894382275270914</c:v>
                </c:pt>
                <c:pt idx="1">
                  <c:v>4.2</c:v>
                </c:pt>
                <c:pt idx="2">
                  <c:v>3.5</c:v>
                </c:pt>
                <c:pt idx="3">
                  <c:v>3.7684442748923797</c:v>
                </c:pt>
                <c:pt idx="4">
                  <c:v>3.3</c:v>
                </c:pt>
                <c:pt idx="5">
                  <c:v>3.6</c:v>
                </c:pt>
                <c:pt idx="6">
                  <c:v>3.7</c:v>
                </c:pt>
                <c:pt idx="7">
                  <c:v>4.2</c:v>
                </c:pt>
                <c:pt idx="8">
                  <c:v>3.7</c:v>
                </c:pt>
                <c:pt idx="9">
                  <c:v>3.8</c:v>
                </c:pt>
                <c:pt idx="10">
                  <c:v>3.8</c:v>
                </c:pt>
                <c:pt idx="11">
                  <c:v>3.4</c:v>
                </c:pt>
                <c:pt idx="12">
                  <c:v>3.9</c:v>
                </c:pt>
                <c:pt idx="13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3-48F5-893F-E5CD9545802B}"/>
            </c:ext>
          </c:extLst>
        </c:ser>
        <c:ser>
          <c:idx val="1"/>
          <c:order val="1"/>
          <c:tx>
            <c:strRef>
              <c:f>'Main Survey'!$K$31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Survey'!$K$33:$K$46</c:f>
              <c:numCache>
                <c:formatCode>0.0</c:formatCode>
                <c:ptCount val="14"/>
                <c:pt idx="0">
                  <c:v>2.6172809526884695</c:v>
                </c:pt>
                <c:pt idx="1">
                  <c:v>3.8</c:v>
                </c:pt>
                <c:pt idx="2">
                  <c:v>2.5</c:v>
                </c:pt>
                <c:pt idx="3">
                  <c:v>2.6807205153327462</c:v>
                </c:pt>
                <c:pt idx="4">
                  <c:v>2.2000000000000002</c:v>
                </c:pt>
                <c:pt idx="5">
                  <c:v>1.8</c:v>
                </c:pt>
                <c:pt idx="6">
                  <c:v>2.6</c:v>
                </c:pt>
                <c:pt idx="7">
                  <c:v>3.8</c:v>
                </c:pt>
                <c:pt idx="8">
                  <c:v>2.2999999999999998</c:v>
                </c:pt>
                <c:pt idx="9">
                  <c:v>2.9</c:v>
                </c:pt>
                <c:pt idx="10">
                  <c:v>2.2000000000000002</c:v>
                </c:pt>
                <c:pt idx="11">
                  <c:v>2.5</c:v>
                </c:pt>
                <c:pt idx="12">
                  <c:v>2.2999999999999998</c:v>
                </c:pt>
                <c:pt idx="13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3-48F5-893F-E5CD9545802B}"/>
            </c:ext>
          </c:extLst>
        </c:ser>
        <c:ser>
          <c:idx val="2"/>
          <c:order val="2"/>
          <c:tx>
            <c:strRef>
              <c:f>'Main Survey'!$L$31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Survey'!$L$33:$L$46</c:f>
              <c:numCache>
                <c:formatCode>0.0</c:formatCode>
                <c:ptCount val="14"/>
                <c:pt idx="0">
                  <c:v>1.979466772775186</c:v>
                </c:pt>
                <c:pt idx="1">
                  <c:v>2.6</c:v>
                </c:pt>
                <c:pt idx="2">
                  <c:v>2.4</c:v>
                </c:pt>
                <c:pt idx="3">
                  <c:v>2.0572626908359926</c:v>
                </c:pt>
                <c:pt idx="5">
                  <c:v>1.5</c:v>
                </c:pt>
                <c:pt idx="6">
                  <c:v>2</c:v>
                </c:pt>
                <c:pt idx="7">
                  <c:v>2.6</c:v>
                </c:pt>
                <c:pt idx="9">
                  <c:v>2.2999999999999998</c:v>
                </c:pt>
                <c:pt idx="10">
                  <c:v>1.9</c:v>
                </c:pt>
                <c:pt idx="11">
                  <c:v>2</c:v>
                </c:pt>
                <c:pt idx="13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3-48F5-893F-E5CD9545802B}"/>
            </c:ext>
          </c:extLst>
        </c:ser>
        <c:ser>
          <c:idx val="3"/>
          <c:order val="3"/>
          <c:tx>
            <c:strRef>
              <c:f>'Main Survey'!$M$31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Survey'!$M$33:$M$46</c:f>
              <c:numCache>
                <c:formatCode>0.0</c:formatCode>
                <c:ptCount val="14"/>
                <c:pt idx="0">
                  <c:v>2.0140333537412403</c:v>
                </c:pt>
                <c:pt idx="1">
                  <c:v>1.7704332688465163</c:v>
                </c:pt>
                <c:pt idx="2">
                  <c:v>2.2000000000000002</c:v>
                </c:pt>
                <c:pt idx="3">
                  <c:v>1.9946644925600276</c:v>
                </c:pt>
                <c:pt idx="7">
                  <c:v>1.7704332688465163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D3-48F5-893F-E5CD9545802B}"/>
            </c:ext>
          </c:extLst>
        </c:ser>
        <c:ser>
          <c:idx val="4"/>
          <c:order val="4"/>
          <c:tx>
            <c:strRef>
              <c:f>'Main Survey'!$N$31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'Main Survey'!$A$33:$A$46</c:f>
              <c:strCache>
                <c:ptCount val="14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Desjardins</c:v>
                </c:pt>
                <c:pt idx="5">
                  <c:v>  Laurentian Bank Securities</c:v>
                </c:pt>
                <c:pt idx="6">
                  <c:v>  National Bank of Canada</c:v>
                </c:pt>
                <c:pt idx="7">
                  <c:v>  Quantitative Economic Decisions</c:v>
                </c:pt>
                <c:pt idx="8">
                  <c:v>  RBC Financial Group</c:v>
                </c:pt>
                <c:pt idx="9">
                  <c:v>  Scotiabank Group</c:v>
                </c:pt>
                <c:pt idx="10">
                  <c:v>  Stokes Economic Consulting</c:v>
                </c:pt>
                <c:pt idx="11">
                  <c:v>  TD Bank</c:v>
                </c:pt>
                <c:pt idx="12">
                  <c:v>  The Conference Board of Canada</c:v>
                </c:pt>
                <c:pt idx="13">
                  <c:v>  University of Toronto</c:v>
                </c:pt>
              </c:strCache>
            </c:strRef>
          </c:cat>
          <c:val>
            <c:numRef>
              <c:f>'Main Survey'!$N$33:$N$46</c:f>
              <c:numCache>
                <c:formatCode>0.0</c:formatCode>
                <c:ptCount val="14"/>
                <c:pt idx="0">
                  <c:v>2.0146385344360653</c:v>
                </c:pt>
                <c:pt idx="1">
                  <c:v>1.9</c:v>
                </c:pt>
                <c:pt idx="2">
                  <c:v>2.1</c:v>
                </c:pt>
                <c:pt idx="3">
                  <c:v>1.9719188508150021</c:v>
                </c:pt>
                <c:pt idx="7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D3-48F5-893F-E5CD95458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  <c:max val="4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PCE Deflator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70413504676551"/>
          <c:y val="0.31099567901464092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Survey'!$P$31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Survey'!$A$40:$A$46</c15:sqref>
                  </c15:fullRef>
                </c:ext>
              </c:extLst>
              <c:f>('Main Survey'!$A$40,'Main Survey'!$A$43,'Main Survey'!$A$45:$A$46)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Survey'!$P$40:$P$46</c15:sqref>
                  </c15:fullRef>
                </c:ext>
              </c:extLst>
              <c:f>('Main Survey'!$P$40,'Main Survey'!$P$43,'Main Survey'!$P$45:$P$46)</c:f>
              <c:numCache>
                <c:formatCode>0.0</c:formatCode>
                <c:ptCount val="4"/>
                <c:pt idx="0">
                  <c:v>4.2000000000000011</c:v>
                </c:pt>
                <c:pt idx="1">
                  <c:v>3.9971213562419505</c:v>
                </c:pt>
                <c:pt idx="2">
                  <c:v>3.3043971483975874</c:v>
                </c:pt>
                <c:pt idx="3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2-4BD4-BFC2-BB447E5AFCF1}"/>
            </c:ext>
          </c:extLst>
        </c:ser>
        <c:ser>
          <c:idx val="1"/>
          <c:order val="1"/>
          <c:tx>
            <c:strRef>
              <c:f>'Main Survey'!$Q$31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Survey'!$A$40:$A$46</c15:sqref>
                  </c15:fullRef>
                </c:ext>
              </c:extLst>
              <c:f>('Main Survey'!$A$40,'Main Survey'!$A$43,'Main Survey'!$A$45:$A$46)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Survey'!$Q$40:$Q$46</c15:sqref>
                  </c15:fullRef>
                </c:ext>
              </c:extLst>
              <c:f>('Main Survey'!$Q$40,'Main Survey'!$Q$43,'Main Survey'!$Q$45:$Q$46)</c:f>
              <c:numCache>
                <c:formatCode>0.0</c:formatCode>
                <c:ptCount val="4"/>
                <c:pt idx="0">
                  <c:v>3.8</c:v>
                </c:pt>
                <c:pt idx="1">
                  <c:v>2.8442256102151786</c:v>
                </c:pt>
                <c:pt idx="2">
                  <c:v>1.8728243137001661</c:v>
                </c:pt>
                <c:pt idx="3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2-4BD4-BFC2-BB447E5AFCF1}"/>
            </c:ext>
          </c:extLst>
        </c:ser>
        <c:ser>
          <c:idx val="2"/>
          <c:order val="2"/>
          <c:tx>
            <c:strRef>
              <c:f>'Main Survey'!$R$31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Survey'!$A$40:$A$46</c15:sqref>
                  </c15:fullRef>
                </c:ext>
              </c:extLst>
              <c:f>('Main Survey'!$A$40,'Main Survey'!$A$43,'Main Survey'!$A$45:$A$46)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Survey'!$R$40:$R$46</c15:sqref>
                  </c15:fullRef>
                </c:ext>
              </c:extLst>
              <c:f>('Main Survey'!$R$40,'Main Survey'!$R$43,'Main Survey'!$R$45:$R$46)</c:f>
              <c:numCache>
                <c:formatCode>0.0</c:formatCode>
                <c:ptCount val="4"/>
                <c:pt idx="0">
                  <c:v>2.6</c:v>
                </c:pt>
                <c:pt idx="1">
                  <c:v>1.9057445826784924</c:v>
                </c:pt>
                <c:pt idx="2">
                  <c:v>1.4281376123668263</c:v>
                </c:pt>
                <c:pt idx="3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2-4BD4-BFC2-BB447E5AFCF1}"/>
            </c:ext>
          </c:extLst>
        </c:ser>
        <c:ser>
          <c:idx val="3"/>
          <c:order val="3"/>
          <c:tx>
            <c:strRef>
              <c:f>'Main Survey'!$S$31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Survey'!$A$40:$A$46</c15:sqref>
                  </c15:fullRef>
                </c:ext>
              </c:extLst>
              <c:f>('Main Survey'!$A$40,'Main Survey'!$A$43,'Main Survey'!$A$45:$A$46)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Survey'!$S$40:$S$46</c15:sqref>
                  </c15:fullRef>
                </c:ext>
              </c:extLst>
              <c:f>('Main Survey'!$S$40,'Main Survey'!$S$43,'Main Survey'!$S$45:$S$46)</c:f>
              <c:numCache>
                <c:formatCode>0.0</c:formatCode>
                <c:ptCount val="4"/>
                <c:pt idx="0">
                  <c:v>1.7704332688465163</c:v>
                </c:pt>
                <c:pt idx="1">
                  <c:v>1.7711340373469442</c:v>
                </c:pt>
                <c:pt idx="2">
                  <c:v>1.3690032120573137</c:v>
                </c:pt>
                <c:pt idx="3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A2-4BD4-BFC2-BB447E5AFCF1}"/>
            </c:ext>
          </c:extLst>
        </c:ser>
        <c:ser>
          <c:idx val="4"/>
          <c:order val="4"/>
          <c:tx>
            <c:strRef>
              <c:f>'Main Survey'!$T$31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Survey'!$A$40:$A$46</c15:sqref>
                  </c15:fullRef>
                </c:ext>
              </c:extLst>
              <c:f>('Main Survey'!$A$40,'Main Survey'!$A$43,'Main Survey'!$A$45:$A$46)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Survey'!$T$40:$T$46</c15:sqref>
                  </c15:fullRef>
                </c:ext>
              </c:extLst>
              <c:f>('Main Survey'!$T$40,'Main Survey'!$T$43,'Main Survey'!$T$45:$T$46)</c:f>
              <c:numCache>
                <c:formatCode>0.0</c:formatCode>
                <c:ptCount val="4"/>
                <c:pt idx="0">
                  <c:v>1.8999999999999995</c:v>
                </c:pt>
                <c:pt idx="1">
                  <c:v>1.7461066590763075</c:v>
                </c:pt>
                <c:pt idx="2">
                  <c:v>1.3625681875507636</c:v>
                </c:pt>
                <c:pt idx="3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A2-4BD4-BFC2-BB447E5AF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  <c:max val="4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Nominal Consumer Spending</a:t>
            </a:r>
            <a:r>
              <a:rPr lang="en-CA" sz="2000" baseline="0"/>
              <a:t>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19468346888515E-2"/>
          <c:y val="0.26087831192441807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Survey'!$D$31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Survey'!$A$62:$A$70</c15:sqref>
                  </c15:fullRef>
                </c:ext>
              </c:extLst>
              <c:f>('Main Survey'!$A$63:$A$64,'Main Survey'!$A$68:$A$70)</c:f>
              <c:strCache>
                <c:ptCount val="5"/>
                <c:pt idx="0">
                  <c:v>  National Bank of Canada</c:v>
                </c:pt>
                <c:pt idx="1">
                  <c:v>  Quantitative Economic Decisions</c:v>
                </c:pt>
                <c:pt idx="2">
                  <c:v>  TD Bank</c:v>
                </c:pt>
                <c:pt idx="3">
                  <c:v>  The Conference Board of Canada</c:v>
                </c:pt>
                <c:pt idx="4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Survey'!$D$62:$D$70</c15:sqref>
                  </c15:fullRef>
                </c:ext>
              </c:extLst>
              <c:f>('Main Survey'!$D$63:$D$64,'Main Survey'!$D$68:$D$70)</c:f>
              <c:numCache>
                <c:formatCode>General</c:formatCode>
                <c:ptCount val="5"/>
                <c:pt idx="3" formatCode="0.0">
                  <c:v>4</c:v>
                </c:pt>
                <c:pt idx="4" formatCode="0.0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E-4C45-BE74-40B3666C5E55}"/>
            </c:ext>
          </c:extLst>
        </c:ser>
        <c:ser>
          <c:idx val="1"/>
          <c:order val="1"/>
          <c:tx>
            <c:strRef>
              <c:f>'Main Survey'!$E$31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Survey'!$A$62:$A$70</c15:sqref>
                  </c15:fullRef>
                </c:ext>
              </c:extLst>
              <c:f>('Main Survey'!$A$63:$A$64,'Main Survey'!$A$68:$A$70)</c:f>
              <c:strCache>
                <c:ptCount val="5"/>
                <c:pt idx="0">
                  <c:v>  National Bank of Canada</c:v>
                </c:pt>
                <c:pt idx="1">
                  <c:v>  Quantitative Economic Decisions</c:v>
                </c:pt>
                <c:pt idx="2">
                  <c:v>  TD Bank</c:v>
                </c:pt>
                <c:pt idx="3">
                  <c:v>  The Conference Board of Canada</c:v>
                </c:pt>
                <c:pt idx="4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Survey'!$E$62:$E$70</c15:sqref>
                  </c15:fullRef>
                </c:ext>
              </c:extLst>
              <c:f>('Main Survey'!$E$63:$E$64,'Main Survey'!$E$68:$E$70)</c:f>
              <c:numCache>
                <c:formatCode>General</c:formatCode>
                <c:ptCount val="5"/>
                <c:pt idx="3" formatCode="0.0">
                  <c:v>3.2</c:v>
                </c:pt>
                <c:pt idx="4" formatCode="0.0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E-4C45-BE74-40B3666C5E55}"/>
            </c:ext>
          </c:extLst>
        </c:ser>
        <c:ser>
          <c:idx val="2"/>
          <c:order val="2"/>
          <c:tx>
            <c:strRef>
              <c:f>'Main Survey'!$F$31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Survey'!$A$62:$A$70</c15:sqref>
                  </c15:fullRef>
                </c:ext>
              </c:extLst>
              <c:f>('Main Survey'!$A$63:$A$64,'Main Survey'!$A$68:$A$70)</c:f>
              <c:strCache>
                <c:ptCount val="5"/>
                <c:pt idx="0">
                  <c:v>  National Bank of Canada</c:v>
                </c:pt>
                <c:pt idx="1">
                  <c:v>  Quantitative Economic Decisions</c:v>
                </c:pt>
                <c:pt idx="2">
                  <c:v>  TD Bank</c:v>
                </c:pt>
                <c:pt idx="3">
                  <c:v>  The Conference Board of Canada</c:v>
                </c:pt>
                <c:pt idx="4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Survey'!$F$62:$F$70</c15:sqref>
                  </c15:fullRef>
                </c:ext>
              </c:extLst>
              <c:f>('Main Survey'!$F$63:$F$64,'Main Survey'!$F$68:$F$70)</c:f>
              <c:numCache>
                <c:formatCode>0.0</c:formatCode>
                <c:ptCount val="5"/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E-4C45-BE74-40B3666C5E55}"/>
            </c:ext>
          </c:extLst>
        </c:ser>
        <c:ser>
          <c:idx val="3"/>
          <c:order val="3"/>
          <c:tx>
            <c:strRef>
              <c:f>'Main Survey'!$G$31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Survey'!$A$62:$A$70</c15:sqref>
                  </c15:fullRef>
                </c:ext>
              </c:extLst>
              <c:f>('Main Survey'!$A$63:$A$64,'Main Survey'!$A$68:$A$70)</c:f>
              <c:strCache>
                <c:ptCount val="5"/>
                <c:pt idx="0">
                  <c:v>  National Bank of Canada</c:v>
                </c:pt>
                <c:pt idx="1">
                  <c:v>  Quantitative Economic Decisions</c:v>
                </c:pt>
                <c:pt idx="2">
                  <c:v>  TD Bank</c:v>
                </c:pt>
                <c:pt idx="3">
                  <c:v>  The Conference Board of Canada</c:v>
                </c:pt>
                <c:pt idx="4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Survey'!$G$62:$G$70</c15:sqref>
                  </c15:fullRef>
                </c:ext>
              </c:extLst>
              <c:f>('Main Survey'!$G$63:$G$64,'Main Survey'!$G$68:$G$70)</c:f>
              <c:numCache>
                <c:formatCode>0.0</c:formatCode>
                <c:ptCount val="5"/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BE-4C45-BE74-40B3666C5E55}"/>
            </c:ext>
          </c:extLst>
        </c:ser>
        <c:ser>
          <c:idx val="4"/>
          <c:order val="4"/>
          <c:tx>
            <c:strRef>
              <c:f>'Main Survey'!$H$31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Survey'!$A$62:$A$70</c15:sqref>
                  </c15:fullRef>
                </c:ext>
              </c:extLst>
              <c:f>('Main Survey'!$A$63:$A$64,'Main Survey'!$A$68:$A$70)</c:f>
              <c:strCache>
                <c:ptCount val="5"/>
                <c:pt idx="0">
                  <c:v>  National Bank of Canada</c:v>
                </c:pt>
                <c:pt idx="1">
                  <c:v>  Quantitative Economic Decisions</c:v>
                </c:pt>
                <c:pt idx="2">
                  <c:v>  TD Bank</c:v>
                </c:pt>
                <c:pt idx="3">
                  <c:v>  The Conference Board of Canada</c:v>
                </c:pt>
                <c:pt idx="4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Survey'!$H$62:$H$70</c15:sqref>
                  </c15:fullRef>
                </c:ext>
              </c:extLst>
              <c:f>('Main Survey'!$H$63:$H$64,'Main Survey'!$H$68:$H$70)</c:f>
              <c:numCache>
                <c:formatCode>0.0</c:formatCode>
                <c:ptCount val="5"/>
                <c:pt idx="4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BE-4C45-BE74-40B3666C5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Employment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19468346888515E-2"/>
          <c:y val="0.26087831192441807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Survey'!$D$31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Survey'!$D$81:$D$93</c:f>
              <c:numCache>
                <c:formatCode>0.0</c:formatCode>
                <c:ptCount val="13"/>
                <c:pt idx="0">
                  <c:v>2.3732698977360371</c:v>
                </c:pt>
                <c:pt idx="1">
                  <c:v>2.5</c:v>
                </c:pt>
                <c:pt idx="2">
                  <c:v>2.1</c:v>
                </c:pt>
                <c:pt idx="3">
                  <c:v>2.4978634988614523</c:v>
                </c:pt>
                <c:pt idx="4">
                  <c:v>2.4</c:v>
                </c:pt>
                <c:pt idx="5">
                  <c:v>2.4</c:v>
                </c:pt>
                <c:pt idx="6">
                  <c:v>2.5</c:v>
                </c:pt>
                <c:pt idx="7">
                  <c:v>2.2999999999999998</c:v>
                </c:pt>
                <c:pt idx="8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2-4A87-8696-0942710B956A}"/>
            </c:ext>
          </c:extLst>
        </c:ser>
        <c:ser>
          <c:idx val="1"/>
          <c:order val="1"/>
          <c:tx>
            <c:strRef>
              <c:f>'Main Survey'!$E$31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Survey'!$E$81:$E$93</c:f>
              <c:numCache>
                <c:formatCode>0.0</c:formatCode>
                <c:ptCount val="13"/>
                <c:pt idx="0">
                  <c:v>1.0777649623225305</c:v>
                </c:pt>
                <c:pt idx="1">
                  <c:v>1.7999999999999998</c:v>
                </c:pt>
                <c:pt idx="2">
                  <c:v>0.7</c:v>
                </c:pt>
                <c:pt idx="3">
                  <c:v>1.1288647011506558</c:v>
                </c:pt>
                <c:pt idx="4">
                  <c:v>0.8</c:v>
                </c:pt>
                <c:pt idx="5">
                  <c:v>0.9</c:v>
                </c:pt>
                <c:pt idx="6">
                  <c:v>0.3</c:v>
                </c:pt>
                <c:pt idx="7">
                  <c:v>0.1</c:v>
                </c:pt>
                <c:pt idx="8">
                  <c:v>1.4</c:v>
                </c:pt>
                <c:pt idx="10">
                  <c:v>0.9</c:v>
                </c:pt>
                <c:pt idx="11">
                  <c:v>0.6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2-4A87-8696-0942710B956A}"/>
            </c:ext>
          </c:extLst>
        </c:ser>
        <c:ser>
          <c:idx val="2"/>
          <c:order val="2"/>
          <c:tx>
            <c:strRef>
              <c:f>'Main Survey'!$F$31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Survey'!$F$81:$F$93</c:f>
              <c:numCache>
                <c:formatCode>0.0</c:formatCode>
                <c:ptCount val="13"/>
                <c:pt idx="0">
                  <c:v>1.842942791645815</c:v>
                </c:pt>
                <c:pt idx="1">
                  <c:v>1.6</c:v>
                </c:pt>
                <c:pt idx="2">
                  <c:v>1.4</c:v>
                </c:pt>
                <c:pt idx="3">
                  <c:v>1.7424809640959271</c:v>
                </c:pt>
                <c:pt idx="4">
                  <c:v>1.8</c:v>
                </c:pt>
                <c:pt idx="5">
                  <c:v>2.5</c:v>
                </c:pt>
                <c:pt idx="6">
                  <c:v>1.1000000000000001</c:v>
                </c:pt>
                <c:pt idx="8">
                  <c:v>2</c:v>
                </c:pt>
                <c:pt idx="10">
                  <c:v>1.7</c:v>
                </c:pt>
                <c:pt idx="12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2-4A87-8696-0942710B956A}"/>
            </c:ext>
          </c:extLst>
        </c:ser>
        <c:ser>
          <c:idx val="3"/>
          <c:order val="3"/>
          <c:tx>
            <c:strRef>
              <c:f>'Main Survey'!$G$31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Survey'!$G$81:$G$93</c:f>
              <c:numCache>
                <c:formatCode>0.0</c:formatCode>
                <c:ptCount val="13"/>
                <c:pt idx="0">
                  <c:v>1.7644972193882675</c:v>
                </c:pt>
                <c:pt idx="1">
                  <c:v>2.4</c:v>
                </c:pt>
                <c:pt idx="2">
                  <c:v>1.5</c:v>
                </c:pt>
                <c:pt idx="3">
                  <c:v>1.8166184055663726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2-4A87-8696-0942710B956A}"/>
            </c:ext>
          </c:extLst>
        </c:ser>
        <c:ser>
          <c:idx val="4"/>
          <c:order val="4"/>
          <c:tx>
            <c:strRef>
              <c:f>'Main Survey'!$H$31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Survey'!$H$81:$H$93</c:f>
              <c:numCache>
                <c:formatCode>0.0</c:formatCode>
                <c:ptCount val="13"/>
                <c:pt idx="0">
                  <c:v>1.705357662744704</c:v>
                </c:pt>
                <c:pt idx="1">
                  <c:v>1.54095837782664</c:v>
                </c:pt>
                <c:pt idx="2">
                  <c:v>1.9</c:v>
                </c:pt>
                <c:pt idx="3">
                  <c:v>1.6690352125222629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C2-4A87-8696-0942710B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Unemployment Rate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19468346888515E-2"/>
          <c:y val="0.26087831192441807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Survey'!$J$31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Survey'!$J$81:$J$93</c:f>
              <c:numCache>
                <c:formatCode>0.0</c:formatCode>
                <c:ptCount val="13"/>
                <c:pt idx="0">
                  <c:v>5.5982765575000002</c:v>
                </c:pt>
                <c:pt idx="1">
                  <c:v>5.6</c:v>
                </c:pt>
                <c:pt idx="2">
                  <c:v>5.8</c:v>
                </c:pt>
                <c:pt idx="3">
                  <c:v>5.692569899043221</c:v>
                </c:pt>
                <c:pt idx="4">
                  <c:v>5.6</c:v>
                </c:pt>
                <c:pt idx="5">
                  <c:v>5.7</c:v>
                </c:pt>
                <c:pt idx="6">
                  <c:v>5.6</c:v>
                </c:pt>
                <c:pt idx="7">
                  <c:v>5.7</c:v>
                </c:pt>
                <c:pt idx="8">
                  <c:v>5.7</c:v>
                </c:pt>
                <c:pt idx="9">
                  <c:v>5.5</c:v>
                </c:pt>
                <c:pt idx="10">
                  <c:v>6</c:v>
                </c:pt>
                <c:pt idx="11">
                  <c:v>5.8</c:v>
                </c:pt>
                <c:pt idx="12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9-41DA-9AC4-FEDC269C6A00}"/>
            </c:ext>
          </c:extLst>
        </c:ser>
        <c:ser>
          <c:idx val="1"/>
          <c:order val="1"/>
          <c:tx>
            <c:strRef>
              <c:f>'Main Survey'!$K$31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Survey'!$K$81:$K$93</c:f>
              <c:numCache>
                <c:formatCode>0.0</c:formatCode>
                <c:ptCount val="13"/>
                <c:pt idx="0">
                  <c:v>6.1762483274999997</c:v>
                </c:pt>
                <c:pt idx="1">
                  <c:v>5.8</c:v>
                </c:pt>
                <c:pt idx="2">
                  <c:v>6.2</c:v>
                </c:pt>
                <c:pt idx="3">
                  <c:v>6.8453017482215861</c:v>
                </c:pt>
                <c:pt idx="4">
                  <c:v>6.9</c:v>
                </c:pt>
                <c:pt idx="5">
                  <c:v>6.7</c:v>
                </c:pt>
                <c:pt idx="6">
                  <c:v>6.9</c:v>
                </c:pt>
                <c:pt idx="7">
                  <c:v>7.4</c:v>
                </c:pt>
                <c:pt idx="8">
                  <c:v>6.9</c:v>
                </c:pt>
                <c:pt idx="9">
                  <c:v>6.4</c:v>
                </c:pt>
                <c:pt idx="10">
                  <c:v>6.7</c:v>
                </c:pt>
                <c:pt idx="11">
                  <c:v>6.4</c:v>
                </c:pt>
                <c:pt idx="12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9-41DA-9AC4-FEDC269C6A00}"/>
            </c:ext>
          </c:extLst>
        </c:ser>
        <c:ser>
          <c:idx val="2"/>
          <c:order val="2"/>
          <c:tx>
            <c:strRef>
              <c:f>'Main Survey'!$L$31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Survey'!$L$81:$L$93</c:f>
              <c:numCache>
                <c:formatCode>0.0</c:formatCode>
                <c:ptCount val="13"/>
                <c:pt idx="0">
                  <c:v>5.8304270749999993</c:v>
                </c:pt>
                <c:pt idx="1">
                  <c:v>6</c:v>
                </c:pt>
                <c:pt idx="2">
                  <c:v>6.3</c:v>
                </c:pt>
                <c:pt idx="3">
                  <c:v>6.7001034016573309</c:v>
                </c:pt>
                <c:pt idx="4">
                  <c:v>6.6</c:v>
                </c:pt>
                <c:pt idx="5">
                  <c:v>6.9</c:v>
                </c:pt>
                <c:pt idx="6">
                  <c:v>6.9</c:v>
                </c:pt>
                <c:pt idx="8">
                  <c:v>6.5</c:v>
                </c:pt>
                <c:pt idx="9">
                  <c:v>5.8</c:v>
                </c:pt>
                <c:pt idx="10">
                  <c:v>6.2</c:v>
                </c:pt>
                <c:pt idx="12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9-41DA-9AC4-FEDC269C6A00}"/>
            </c:ext>
          </c:extLst>
        </c:ser>
        <c:ser>
          <c:idx val="3"/>
          <c:order val="3"/>
          <c:tx>
            <c:strRef>
              <c:f>'Main Survey'!$M$31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Survey'!$M$81:$M$93</c:f>
              <c:numCache>
                <c:formatCode>0.0</c:formatCode>
                <c:ptCount val="13"/>
                <c:pt idx="0">
                  <c:v>5.5912329175000002</c:v>
                </c:pt>
                <c:pt idx="1">
                  <c:v>5.2</c:v>
                </c:pt>
                <c:pt idx="2">
                  <c:v>6</c:v>
                </c:pt>
                <c:pt idx="3">
                  <c:v>6.4251038995268601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9-41DA-9AC4-FEDC269C6A00}"/>
            </c:ext>
          </c:extLst>
        </c:ser>
        <c:ser>
          <c:idx val="4"/>
          <c:order val="4"/>
          <c:tx>
            <c:strRef>
              <c:f>'Main Survey'!$N$31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'Main Survey'!$A$81:$A$93</c:f>
              <c:strCache>
                <c:ptCount val="13"/>
                <c:pt idx="0">
                  <c:v>  BMO Capital Markets</c:v>
                </c:pt>
                <c:pt idx="1">
                  <c:v>  Central 1 Credit Union</c:v>
                </c:pt>
                <c:pt idx="2">
                  <c:v>  CIBC Capital Markets</c:v>
                </c:pt>
                <c:pt idx="3">
                  <c:v>  Desjardins Group</c:v>
                </c:pt>
                <c:pt idx="4">
                  <c:v>  Laurentian Bank Securities</c:v>
                </c:pt>
                <c:pt idx="5">
                  <c:v>  National Bank of Canada</c:v>
                </c:pt>
                <c:pt idx="6">
                  <c:v>  Quantitative Economic Decisions</c:v>
                </c:pt>
                <c:pt idx="7">
                  <c:v>  RBC Financial Group</c:v>
                </c:pt>
                <c:pt idx="8">
                  <c:v>  Scotiabank Group</c:v>
                </c:pt>
                <c:pt idx="9">
                  <c:v>  Stokes Economic Consulting</c:v>
                </c:pt>
                <c:pt idx="10">
                  <c:v>  TD Bank</c:v>
                </c:pt>
                <c:pt idx="11">
                  <c:v>  The Conference Board of Canada</c:v>
                </c:pt>
                <c:pt idx="12">
                  <c:v>  University of Toronto</c:v>
                </c:pt>
              </c:strCache>
            </c:strRef>
          </c:cat>
          <c:val>
            <c:numRef>
              <c:f>'Main Survey'!$N$81:$N$93</c:f>
              <c:numCache>
                <c:formatCode>0.0</c:formatCode>
                <c:ptCount val="13"/>
                <c:pt idx="0">
                  <c:v>5.3988804775000006</c:v>
                </c:pt>
                <c:pt idx="1">
                  <c:v>5.3</c:v>
                </c:pt>
                <c:pt idx="2">
                  <c:v>6.1</c:v>
                </c:pt>
                <c:pt idx="3">
                  <c:v>6.1475971480061293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9-41DA-9AC4-FEDC269C6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 Labour Force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19468346888515E-2"/>
          <c:y val="0.26087831192441807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Survey'!$V$79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Survey'!$V$81:$V$93</c15:sqref>
                  </c15:fullRef>
                </c:ext>
              </c:extLst>
              <c:f>('Main Survey'!$V$87,'Main Survey'!$V$90,'Main Survey'!$V$92:$V$93)</c:f>
              <c:numCache>
                <c:formatCode>0.0</c:formatCode>
                <c:ptCount val="4"/>
                <c:pt idx="0">
                  <c:v>2.4981758304886137</c:v>
                </c:pt>
                <c:pt idx="1">
                  <c:v>2.2999999999999998</c:v>
                </c:pt>
                <c:pt idx="2">
                  <c:v>2.3530001075754323</c:v>
                </c:pt>
                <c:pt idx="3">
                  <c:v>2.551740902877242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8-4889-8038-75CAD66CE175}"/>
            </c:ext>
          </c:extLst>
        </c:ser>
        <c:ser>
          <c:idx val="1"/>
          <c:order val="1"/>
          <c:tx>
            <c:strRef>
              <c:f>'Main Survey'!$W$79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Survey'!$W$81:$W$93</c15:sqref>
                  </c15:fullRef>
                </c:ext>
              </c:extLst>
              <c:f>('Main Survey'!$W$87,'Main Survey'!$W$90,'Main Survey'!$W$92:$W$93)</c:f>
              <c:numCache>
                <c:formatCode>0.0</c:formatCode>
                <c:ptCount val="4"/>
                <c:pt idx="0">
                  <c:v>2.0161358811040531</c:v>
                </c:pt>
                <c:pt idx="1">
                  <c:v>1.2</c:v>
                </c:pt>
                <c:pt idx="2">
                  <c:v>1.6971365501610782</c:v>
                </c:pt>
                <c:pt idx="3">
                  <c:v>2.4241435135663458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8-4889-8038-75CAD66CE175}"/>
            </c:ext>
          </c:extLst>
        </c:ser>
        <c:ser>
          <c:idx val="2"/>
          <c:order val="2"/>
          <c:tx>
            <c:strRef>
              <c:f>'Main Survey'!$X$79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Survey'!$X$81:$X$93</c15:sqref>
                  </c15:fullRef>
                </c:ext>
              </c:extLst>
              <c:f>('Main Survey'!$X$87,'Main Survey'!$X$90,'Main Survey'!$X$92:$X$93)</c:f>
              <c:numCache>
                <c:formatCode>0.0</c:formatCode>
                <c:ptCount val="4"/>
                <c:pt idx="0">
                  <c:v>1.816170212765944</c:v>
                </c:pt>
                <c:pt idx="1">
                  <c:v>1.6</c:v>
                </c:pt>
                <c:pt idx="2">
                  <c:v>1.4691181620222176</c:v>
                </c:pt>
                <c:pt idx="3">
                  <c:v>1.6699905345948229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B8-4889-8038-75CAD66CE175}"/>
            </c:ext>
          </c:extLst>
        </c:ser>
        <c:ser>
          <c:idx val="3"/>
          <c:order val="3"/>
          <c:tx>
            <c:strRef>
              <c:f>'Main Survey'!$Y$79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Survey'!$Y$81:$Y$93</c15:sqref>
                  </c15:fullRef>
                </c:ext>
              </c:extLst>
              <c:f>('Main Survey'!$Y$87,'Main Survey'!$Y$90,'Main Survey'!$Y$92:$Y$93)</c:f>
              <c:numCache>
                <c:formatCode>0.0</c:formatCode>
                <c:ptCount val="4"/>
                <c:pt idx="0">
                  <c:v>1.5358649789029677</c:v>
                </c:pt>
                <c:pt idx="1">
                  <c:v>1.1000000000000001</c:v>
                </c:pt>
                <c:pt idx="2">
                  <c:v>1.5067989186329633</c:v>
                </c:pt>
                <c:pt idx="3">
                  <c:v>1.6186243635871511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B8-4889-8038-75CAD66CE175}"/>
            </c:ext>
          </c:extLst>
        </c:ser>
        <c:ser>
          <c:idx val="4"/>
          <c:order val="4"/>
          <c:tx>
            <c:strRef>
              <c:f>'Main Survey'!$Z$79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Survey'!$Z$81:$Z$93</c15:sqref>
                  </c15:fullRef>
                </c:ext>
              </c:extLst>
              <c:f>('Main Survey'!$Z$87,'Main Survey'!$Z$90,'Main Survey'!$Z$92:$Z$93)</c:f>
              <c:numCache>
                <c:formatCode>0.0</c:formatCode>
                <c:ptCount val="4"/>
                <c:pt idx="0">
                  <c:v>1.6481821987113676</c:v>
                </c:pt>
                <c:pt idx="1">
                  <c:v>2</c:v>
                </c:pt>
                <c:pt idx="2">
                  <c:v>1.4987022878434433</c:v>
                </c:pt>
                <c:pt idx="3">
                  <c:v>1.2998514646670012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B8-4889-8038-75CAD66CE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Unemployment Rate (%) </a:t>
            </a:r>
            <a:endParaRPr lang="en-CA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19468346888515E-2"/>
          <c:y val="0.26087831192441807"/>
          <c:w val="0.86706230925376759"/>
          <c:h val="0.38618867050750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'Main Survey'!$AB$79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Survey'!$AB$81:$AB$93</c15:sqref>
                  </c15:fullRef>
                </c:ext>
              </c:extLst>
              <c:f>('Main Survey'!$AB$87,'Main Survey'!$AB$90,'Main Survey'!$AB$92:$AB$93)</c:f>
              <c:numCache>
                <c:formatCode>0.0</c:formatCode>
                <c:ptCount val="4"/>
                <c:pt idx="0">
                  <c:v>65.5</c:v>
                </c:pt>
                <c:pt idx="1">
                  <c:v>65.599999999999994</c:v>
                </c:pt>
                <c:pt idx="2">
                  <c:v>64.170237975000006</c:v>
                </c:pt>
                <c:pt idx="3">
                  <c:v>65.609051414743433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8-4049-BB35-1E968DB5B4CE}"/>
            </c:ext>
          </c:extLst>
        </c:ser>
        <c:ser>
          <c:idx val="1"/>
          <c:order val="1"/>
          <c:tx>
            <c:strRef>
              <c:f>'Main Survey'!$AC$79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Survey'!$AC$81:$AC$93</c15:sqref>
                  </c15:fullRef>
                </c:ext>
              </c:extLst>
              <c:f>('Main Survey'!$AC$87,'Main Survey'!$AC$90,'Main Survey'!$AC$92:$AC$93)</c:f>
              <c:numCache>
                <c:formatCode>0.0</c:formatCode>
                <c:ptCount val="4"/>
                <c:pt idx="0">
                  <c:v>65.2</c:v>
                </c:pt>
                <c:pt idx="1">
                  <c:v>65.3</c:v>
                </c:pt>
                <c:pt idx="2">
                  <c:v>63.6480496</c:v>
                </c:pt>
                <c:pt idx="3">
                  <c:v>65.604908511752186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8-4049-BB35-1E968DB5B4CE}"/>
            </c:ext>
          </c:extLst>
        </c:ser>
        <c:ser>
          <c:idx val="2"/>
          <c:order val="2"/>
          <c:tx>
            <c:strRef>
              <c:f>'Main Survey'!$AD$79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Survey'!$AD$81:$AD$93</c15:sqref>
                  </c15:fullRef>
                </c:ext>
              </c:extLst>
              <c:f>('Main Survey'!$AD$87,'Main Survey'!$AD$90,'Main Survey'!$AD$92:$AD$93)</c:f>
              <c:numCache>
                <c:formatCode>0.0</c:formatCode>
                <c:ptCount val="4"/>
                <c:pt idx="0">
                  <c:v>65.099999999999994</c:v>
                </c:pt>
                <c:pt idx="1">
                  <c:v>65.3</c:v>
                </c:pt>
                <c:pt idx="2">
                  <c:v>63.674085099999999</c:v>
                </c:pt>
                <c:pt idx="3">
                  <c:v>65.600688170085363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F8-4049-BB35-1E968DB5B4CE}"/>
            </c:ext>
          </c:extLst>
        </c:ser>
        <c:ser>
          <c:idx val="3"/>
          <c:order val="3"/>
          <c:tx>
            <c:strRef>
              <c:f>'Main Survey'!$AE$79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Survey'!$AE$81:$AE$93</c15:sqref>
                  </c15:fullRef>
                </c:ext>
              </c:extLst>
              <c:f>('Main Survey'!$AE$87,'Main Survey'!$AE$90,'Main Survey'!$AE$92:$AE$93)</c:f>
              <c:numCache>
                <c:formatCode>0.0</c:formatCode>
                <c:ptCount val="4"/>
                <c:pt idx="0">
                  <c:v>65.099999999999994</c:v>
                </c:pt>
                <c:pt idx="1">
                  <c:v>64.900000000000006</c:v>
                </c:pt>
                <c:pt idx="2">
                  <c:v>63.686520274999999</c:v>
                </c:pt>
                <c:pt idx="3">
                  <c:v>65.661272846700257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F8-4049-BB35-1E968DB5B4CE}"/>
            </c:ext>
          </c:extLst>
        </c:ser>
        <c:ser>
          <c:idx val="4"/>
          <c:order val="4"/>
          <c:tx>
            <c:strRef>
              <c:f>'Main Survey'!$AF$79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'Main Survey'!$A$81:$A$93</c15:sqref>
                  </c15:fullRef>
                </c:ext>
              </c:extLst>
              <c:f>('Main Survey'!$A$87,'Main Survey'!$A$90,'Main Survey'!$A$92:$A$93)</c:f>
              <c:strCache>
                <c:ptCount val="4"/>
                <c:pt idx="0">
                  <c:v>  Quantitative Economic Decisions</c:v>
                </c:pt>
                <c:pt idx="1">
                  <c:v>  Stokes Economic Consulting</c:v>
                </c:pt>
                <c:pt idx="2">
                  <c:v>  The Conference Board of Canada</c:v>
                </c:pt>
                <c:pt idx="3">
                  <c:v>  University of Toronto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Survey'!$AF$81:$AF$93</c15:sqref>
                  </c15:fullRef>
                </c:ext>
              </c:extLst>
              <c:f>('Main Survey'!$AF$87,'Main Survey'!$AF$90,'Main Survey'!$AF$92:$AF$93)</c:f>
              <c:numCache>
                <c:formatCode>0.0</c:formatCode>
                <c:ptCount val="4"/>
                <c:pt idx="0">
                  <c:v>65.3</c:v>
                </c:pt>
                <c:pt idx="1">
                  <c:v>65.2</c:v>
                </c:pt>
                <c:pt idx="2">
                  <c:v>63.745179099999994</c:v>
                </c:pt>
                <c:pt idx="3">
                  <c:v>65.598809271866088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F8-4049-BB35-1E968DB5B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9886392"/>
        <c:axId val="1489884592"/>
      </c:barChart>
      <c:catAx>
        <c:axId val="1489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4592"/>
        <c:crosses val="autoZero"/>
        <c:auto val="1"/>
        <c:lblAlgn val="ctr"/>
        <c:lblOffset val="100"/>
        <c:noMultiLvlLbl val="0"/>
      </c:catAx>
      <c:valAx>
        <c:axId val="14898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77</xdr:row>
      <xdr:rowOff>101745</xdr:rowOff>
    </xdr:from>
    <xdr:to>
      <xdr:col>5</xdr:col>
      <xdr:colOff>23813</xdr:colOff>
      <xdr:row>93</xdr:row>
      <xdr:rowOff>32472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37324-9527-40A4-A56C-8BCDC6061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71</xdr:row>
      <xdr:rowOff>47625</xdr:rowOff>
    </xdr:from>
    <xdr:to>
      <xdr:col>12</xdr:col>
      <xdr:colOff>1104900</xdr:colOff>
      <xdr:row>93</xdr:row>
      <xdr:rowOff>38099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5FE85B11-3FAC-41FC-B0BE-3110F58FD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72250</xdr:colOff>
      <xdr:row>71</xdr:row>
      <xdr:rowOff>114299</xdr:rowOff>
    </xdr:from>
    <xdr:to>
      <xdr:col>19</xdr:col>
      <xdr:colOff>1719948</xdr:colOff>
      <xdr:row>87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C7C1DB-64FD-267E-E5CF-C4BA9FEED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80350" y="6629399"/>
          <a:ext cx="12830048" cy="8305801"/>
        </a:xfrm>
        <a:prstGeom prst="rect">
          <a:avLst/>
        </a:prstGeom>
      </xdr:spPr>
    </xdr:pic>
    <xdr:clientData/>
  </xdr:twoCellAnchor>
  <xdr:twoCellAnchor editAs="oneCell">
    <xdr:from>
      <xdr:col>19</xdr:col>
      <xdr:colOff>2557463</xdr:colOff>
      <xdr:row>71</xdr:row>
      <xdr:rowOff>23812</xdr:rowOff>
    </xdr:from>
    <xdr:to>
      <xdr:col>23</xdr:col>
      <xdr:colOff>6757988</xdr:colOff>
      <xdr:row>87</xdr:row>
      <xdr:rowOff>211510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3DE0EA-053A-9DFA-CD8A-6DC70D048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90663" y="6538912"/>
          <a:ext cx="12811125" cy="83029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136199</xdr:rowOff>
    </xdr:from>
    <xdr:to>
      <xdr:col>5</xdr:col>
      <xdr:colOff>526359</xdr:colOff>
      <xdr:row>21</xdr:row>
      <xdr:rowOff>132521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E8871B-A4D5-1157-8281-307BEB8FB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131599</xdr:rowOff>
    </xdr:from>
    <xdr:to>
      <xdr:col>8</xdr:col>
      <xdr:colOff>131380</xdr:colOff>
      <xdr:row>22</xdr:row>
      <xdr:rowOff>72257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BE87E-19CE-49E4-9DCA-A1F51E118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239440</xdr:colOff>
      <xdr:row>43</xdr:row>
      <xdr:rowOff>142873</xdr:rowOff>
    </xdr:from>
    <xdr:to>
      <xdr:col>9</xdr:col>
      <xdr:colOff>1185043</xdr:colOff>
      <xdr:row>72</xdr:row>
      <xdr:rowOff>52551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CECA30D0-3C40-047F-F337-85AD44B5C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6568</xdr:colOff>
      <xdr:row>0</xdr:row>
      <xdr:rowOff>144517</xdr:rowOff>
    </xdr:from>
    <xdr:to>
      <xdr:col>16</xdr:col>
      <xdr:colOff>197069</xdr:colOff>
      <xdr:row>22</xdr:row>
      <xdr:rowOff>85175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08403A-6B79-4C3E-873E-FCF2243F2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0.978</cdr:x>
      <cdr:y>0.20614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908279" cy="67295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Evolution of Private-Sector</a:t>
          </a:r>
          <a:r>
            <a:rPr lang="en-CA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Forecasts for </a:t>
          </a:r>
          <a:br>
            <a:rPr lang="en-CA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CA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Ontario Real GDP: 2023</a:t>
          </a:r>
        </a:p>
      </cdr:txBody>
    </cdr:sp>
  </cdr:relSizeAnchor>
  <cdr:relSizeAnchor xmlns:cdr="http://schemas.openxmlformats.org/drawingml/2006/chartDrawing">
    <cdr:from>
      <cdr:x>0</cdr:x>
      <cdr:y>0.2012</cdr:y>
    </cdr:from>
    <cdr:to>
      <cdr:x>0.73041</cdr:x>
      <cdr:y>0.32456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490939"/>
          <a:ext cx="2821948" cy="301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i="1">
              <a:latin typeface="Arial" panose="020B0604020202020204" pitchFamily="34" charset="0"/>
              <a:cs typeface="Arial" panose="020B0604020202020204" pitchFamily="34" charset="0"/>
            </a:rPr>
            <a:t>% growth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0.978</cdr:x>
      <cdr:y>0.20614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908279" cy="67295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Evolution of Private-Sector</a:t>
          </a:r>
          <a:r>
            <a:rPr lang="en-CA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Forecasts for </a:t>
          </a:r>
          <a:br>
            <a:rPr lang="en-CA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CA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Ontario Real GDP: 2024</a:t>
          </a:r>
        </a:p>
      </cdr:txBody>
    </cdr:sp>
  </cdr:relSizeAnchor>
  <cdr:relSizeAnchor xmlns:cdr="http://schemas.openxmlformats.org/drawingml/2006/chartDrawing">
    <cdr:from>
      <cdr:x>0</cdr:x>
      <cdr:y>0.2012</cdr:y>
    </cdr:from>
    <cdr:to>
      <cdr:x>0.73041</cdr:x>
      <cdr:y>0.32456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490939"/>
          <a:ext cx="2821948" cy="301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i="1">
              <a:latin typeface="Arial" panose="020B0604020202020204" pitchFamily="34" charset="0"/>
              <a:cs typeface="Arial" panose="020B0604020202020204" pitchFamily="34" charset="0"/>
            </a:rPr>
            <a:t>% growth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9</xdr:col>
      <xdr:colOff>249324</xdr:colOff>
      <xdr:row>21</xdr:row>
      <xdr:rowOff>29695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0A747-97B9-5A9C-75D5-2A2D496E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344580</xdr:colOff>
      <xdr:row>0</xdr:row>
      <xdr:rowOff>0</xdr:rowOff>
    </xdr:from>
    <xdr:to>
      <xdr:col>18</xdr:col>
      <xdr:colOff>593904</xdr:colOff>
      <xdr:row>21</xdr:row>
      <xdr:rowOff>20171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A4AD860E-9E4D-6458-1BD0-A9A72692D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21</xdr:row>
      <xdr:rowOff>150719</xdr:rowOff>
    </xdr:from>
    <xdr:to>
      <xdr:col>9</xdr:col>
      <xdr:colOff>604549</xdr:colOff>
      <xdr:row>44</xdr:row>
      <xdr:rowOff>135031</xdr:rowOff>
    </xdr:to>
    <xdr:graphicFrame macro="">
      <xdr:nvGraphicFramePr>
        <xdr:cNvPr id="4" name="Chart 10">
          <a:extLst>
            <a:ext uri="{FF2B5EF4-FFF2-40B4-BE49-F238E27FC236}">
              <a16:creationId xmlns:a16="http://schemas.microsoft.com/office/drawing/2014/main" id="{618DBC7A-D045-36BB-E3DC-839865D57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81243</xdr:colOff>
      <xdr:row>22</xdr:row>
      <xdr:rowOff>11766</xdr:rowOff>
    </xdr:from>
    <xdr:to>
      <xdr:col>20</xdr:col>
      <xdr:colOff>47617</xdr:colOff>
      <xdr:row>44</xdr:row>
      <xdr:rowOff>148478</xdr:rowOff>
    </xdr:to>
    <xdr:graphicFrame macro="">
      <xdr:nvGraphicFramePr>
        <xdr:cNvPr id="5" name="Chart 10">
          <a:extLst>
            <a:ext uri="{FF2B5EF4-FFF2-40B4-BE49-F238E27FC236}">
              <a16:creationId xmlns:a16="http://schemas.microsoft.com/office/drawing/2014/main" id="{CA45E83E-05D0-0588-8930-93BC97F5F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70597</xdr:rowOff>
    </xdr:from>
    <xdr:to>
      <xdr:col>9</xdr:col>
      <xdr:colOff>575974</xdr:colOff>
      <xdr:row>64</xdr:row>
      <xdr:rowOff>133350</xdr:rowOff>
    </xdr:to>
    <xdr:graphicFrame macro="">
      <xdr:nvGraphicFramePr>
        <xdr:cNvPr id="6" name="Chart 10">
          <a:extLst>
            <a:ext uri="{FF2B5EF4-FFF2-40B4-BE49-F238E27FC236}">
              <a16:creationId xmlns:a16="http://schemas.microsoft.com/office/drawing/2014/main" id="{A4CC4F74-A364-868F-B2BD-F255A0E50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53788</xdr:colOff>
      <xdr:row>45</xdr:row>
      <xdr:rowOff>53227</xdr:rowOff>
    </xdr:from>
    <xdr:to>
      <xdr:col>20</xdr:col>
      <xdr:colOff>20162</xdr:colOff>
      <xdr:row>68</xdr:row>
      <xdr:rowOff>37539</xdr:rowOff>
    </xdr:to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3ED4C8EA-2F3E-4761-04DC-5AAC9A45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66</xdr:row>
      <xdr:rowOff>29135</xdr:rowOff>
    </xdr:from>
    <xdr:to>
      <xdr:col>9</xdr:col>
      <xdr:colOff>575974</xdr:colOff>
      <xdr:row>89</xdr:row>
      <xdr:rowOff>13447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A831E885-3ED4-4327-9E64-614B55A7D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90768</xdr:colOff>
      <xdr:row>69</xdr:row>
      <xdr:rowOff>84604</xdr:rowOff>
    </xdr:from>
    <xdr:to>
      <xdr:col>20</xdr:col>
      <xdr:colOff>57142</xdr:colOff>
      <xdr:row>92</xdr:row>
      <xdr:rowOff>68916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BAF166CC-C46A-DD82-587D-AA9843175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90</xdr:row>
      <xdr:rowOff>82924</xdr:rowOff>
    </xdr:from>
    <xdr:to>
      <xdr:col>9</xdr:col>
      <xdr:colOff>575974</xdr:colOff>
      <xdr:row>113</xdr:row>
      <xdr:rowOff>67236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1662A4-0FA0-1882-082D-18C3701A4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101412</xdr:colOff>
      <xdr:row>93</xdr:row>
      <xdr:rowOff>21290</xdr:rowOff>
    </xdr:from>
    <xdr:to>
      <xdr:col>20</xdr:col>
      <xdr:colOff>67786</xdr:colOff>
      <xdr:row>116</xdr:row>
      <xdr:rowOff>5602</xdr:rowOff>
    </xdr:to>
    <xdr:graphicFrame macro="">
      <xdr:nvGraphicFramePr>
        <xdr:cNvPr id="12" name="Chart 10">
          <a:extLst>
            <a:ext uri="{FF2B5EF4-FFF2-40B4-BE49-F238E27FC236}">
              <a16:creationId xmlns:a16="http://schemas.microsoft.com/office/drawing/2014/main" id="{03434B6C-C90A-B512-303D-5D9BABA82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erbeela\Desktop\Old%20FM%20Surve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P\WORK\FORECAST\WKS\TABLES\DOCUMENT.97\MAI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QUONTEM\OUTPUT\QMAI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p\work\FORECAST\WKS\TABLES\DOCUMENT.96\MAIN_F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Current%20Survey%20Tables\SURO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c.ad.gov.on.ca\DFS\WKS\SURVEY\u%20of%20t\2014\August\PEAPOntarioLTAugust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c.ad.gov.on.ca\DFS\WKS\SURVEY\u%20of%20t\2016\January\PEAPForcJan2016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c.ad.gov.on.ca\DFS\WKS\SURVEY\Conference%20Board\Forecast%20Tables\Ontario\2017\May\Copy%20of%20data_de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c.ad.gov.on.ca\DFS\WKS\SURVEY\u%20of%20t\2017\May\PEAPForcMay2017L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c.ad.gov.on.ca\DFS\WKS\SURVEY\Conference%20Board\Forecast%20Tables\Ontario\2015\February\Ontario_Key_Indicator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KS\TABLES\Doc.23\Doc23_v4_no%20link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Banks\Desjardins\2014\Ontario_Ministry_of_Finance_Desjardins_Forecast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Quantitative_Economic_Decisions\2019\Aug%202019\f19b_cli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Banks\Central1\2016\April\eagde_ap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Banks\Central1\2020\Ontario_Tables%20January%202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onference_Board\Forecast_Tables\Ontario\2023\_FC-SURONT%20_2023051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UofT\2023\PEAPForcMay2023to205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KS\SURVEY\Current%20Survey%20Tables\Tracking%20Ontario%20Survey\2022\Aug\SURONT0825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okes%20Consulting\2023\StokesEconomics-January2023ProvincialForecastTables-Ontari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vellCu\AppData\Local\Microsoft\Windows\INetCache\Content.Outlook\F4498DLJ\SURONT%20Dec19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ver(1)"/>
      <sheetName val="SCover(2)"/>
      <sheetName val="Sum2"/>
      <sheetName val="Exch"/>
      <sheetName val="Prime"/>
      <sheetName val="CT"/>
      <sheetName val="UST"/>
      <sheetName val="C10"/>
      <sheetName val="US10"/>
      <sheetName val="C5"/>
      <sheetName val="Yen"/>
      <sheetName val="DM"/>
      <sheetName val="CG"/>
      <sheetName val="USG"/>
      <sheetName val="USGK"/>
      <sheetName val="CPI"/>
      <sheetName val="USCPI"/>
      <sheetName val="CE"/>
      <sheetName val="CUR"/>
      <sheetName val="USUR"/>
      <sheetName val="C30"/>
      <sheetName val="10v30"/>
      <sheetName val="US30"/>
      <sheetName val="Definitions"/>
      <sheetName val="Responses"/>
      <sheetName val="Data Type"/>
      <sheetName val="CIBCWMRaw"/>
      <sheetName val="SMRawOld"/>
      <sheetName val="SMAdjOld"/>
      <sheetName val="SMRaw"/>
      <sheetName val="SMAdj"/>
      <sheetName val="CIBCWMAdj"/>
      <sheetName val="NB"/>
      <sheetName val="GSRaw"/>
      <sheetName val="GSAdj"/>
      <sheetName val="JPRaw"/>
      <sheetName val="JPAdj"/>
      <sheetName val="ScotiaRaw"/>
      <sheetName val="ScotiaAdj"/>
      <sheetName val="BoM"/>
      <sheetName val="RoyalRaw"/>
      <sheetName val="RoyalAdj"/>
      <sheetName val="TDRaw"/>
      <sheetName val="TDAdj"/>
      <sheetName val="MLRAW"/>
      <sheetName val="MLADJ"/>
      <sheetName val="UBSRAW"/>
      <sheetName val="UBSADJ"/>
      <sheetName val="Fax Cover"/>
      <sheetName val=" Avg.Template"/>
      <sheetName val="EOP Template"/>
      <sheetName val="Banks"/>
      <sheetName val="Dealers"/>
      <sheetName val="MW"/>
      <sheetName val="CGK"/>
      <sheetName val="XM"/>
      <sheetName val="CA"/>
    </sheetNames>
    <sheetDataSet>
      <sheetData sheetId="0" refreshError="1"/>
      <sheetData sheetId="1" refreshError="1">
        <row r="35">
          <cell r="A35" t="str">
            <v xml:space="preserve">Economic and Revenue Forecasting and Analysis Branch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1q"/>
      <sheetName val="T2q"/>
      <sheetName val="T3q"/>
      <sheetName val="T4q"/>
      <sheetName val="T5q"/>
      <sheetName val="T6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cover"/>
      <sheetName val="oc"/>
      <sheetName val="a1"/>
      <sheetName val="a2"/>
      <sheetName val="a3"/>
      <sheetName val="a4"/>
      <sheetName val="a5"/>
      <sheetName val="a6"/>
      <sheetName val="q1"/>
      <sheetName val="q2"/>
      <sheetName val="q3"/>
      <sheetName val="q4"/>
      <sheetName val="q5"/>
      <sheetName val="q6"/>
      <sheetName val="S1"/>
      <sheetName val="Comp1"/>
      <sheetName val="Comp2"/>
      <sheetName val="Comp4"/>
      <sheetName val="Instructions"/>
      <sheetName val="Auto macros"/>
      <sheetName val="Module1"/>
    </sheetNames>
    <sheetDataSet>
      <sheetData sheetId="0" refreshError="1"/>
      <sheetData sheetId="1" refreshError="1">
        <row r="1">
          <cell r="A1" t="str">
            <v>QUONTEM Model</v>
          </cell>
          <cell r="O1" t="str">
            <v>3:15 PM</v>
          </cell>
        </row>
        <row r="2">
          <cell r="O2" t="str">
            <v>April 19, 1999</v>
          </cell>
        </row>
        <row r="25">
          <cell r="C25" t="str">
            <v xml:space="preserve">Spring 99 </v>
          </cell>
        </row>
        <row r="26">
          <cell r="J26" t="str">
            <v>For Internal Use Only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H5" t="str">
            <v>Actual®</v>
          </cell>
          <cell r="R5" t="str">
            <v>Actual®</v>
          </cell>
        </row>
        <row r="6">
          <cell r="H6" t="str">
            <v>1993Q1</v>
          </cell>
          <cell r="J6" t="str">
            <v>1993Q2</v>
          </cell>
          <cell r="L6" t="str">
            <v>1993Q3</v>
          </cell>
          <cell r="N6" t="str">
            <v>1993Q4</v>
          </cell>
          <cell r="P6">
            <v>1993</v>
          </cell>
          <cell r="R6" t="str">
            <v>1994Q1</v>
          </cell>
          <cell r="T6" t="str">
            <v>1994Q2</v>
          </cell>
          <cell r="V6" t="str">
            <v>1994Q3</v>
          </cell>
          <cell r="X6" t="str">
            <v>1994Q4</v>
          </cell>
          <cell r="Z6">
            <v>1994</v>
          </cell>
          <cell r="AB6" t="str">
            <v>1995Q1</v>
          </cell>
          <cell r="AD6" t="str">
            <v xml:space="preserve"> 1995Q2</v>
          </cell>
          <cell r="AF6" t="str">
            <v>1995Q3</v>
          </cell>
          <cell r="AH6" t="str">
            <v>1995Q4</v>
          </cell>
          <cell r="AJ6">
            <v>1995</v>
          </cell>
          <cell r="AS6" t="str">
            <v>1996Q1</v>
          </cell>
          <cell r="AU6" t="str">
            <v>1996Q2</v>
          </cell>
          <cell r="AW6" t="str">
            <v>1996Q3</v>
          </cell>
          <cell r="AY6" t="str">
            <v>1996Q4</v>
          </cell>
          <cell r="BA6">
            <v>1996</v>
          </cell>
          <cell r="BC6" t="str">
            <v>1997Q1</v>
          </cell>
          <cell r="BE6" t="str">
            <v>1997Q2</v>
          </cell>
          <cell r="BG6" t="str">
            <v>1997Q3</v>
          </cell>
          <cell r="BI6" t="str">
            <v>1997Q4</v>
          </cell>
          <cell r="BK6">
            <v>1997</v>
          </cell>
        </row>
        <row r="8">
          <cell r="H8">
            <v>283384.76229370129</v>
          </cell>
          <cell r="J8">
            <v>285409.23354739195</v>
          </cell>
          <cell r="L8">
            <v>289514.69178010244</v>
          </cell>
          <cell r="N8">
            <v>292666.39842062443</v>
          </cell>
          <cell r="P8">
            <v>287743.77151045506</v>
          </cell>
          <cell r="R8">
            <v>297114.90918035962</v>
          </cell>
          <cell r="T8">
            <v>302190.39801729179</v>
          </cell>
          <cell r="V8">
            <v>306677.85276535875</v>
          </cell>
          <cell r="X8">
            <v>310171.5895599061</v>
          </cell>
          <cell r="Z8">
            <v>304038.68738072907</v>
          </cell>
          <cell r="AB8">
            <v>310667.25806983921</v>
          </cell>
          <cell r="AD8">
            <v>311419.22932849824</v>
          </cell>
          <cell r="AF8">
            <v>318434.34948212712</v>
          </cell>
          <cell r="AH8">
            <v>322920.80568737723</v>
          </cell>
          <cell r="AJ8">
            <v>315860.41064196045</v>
          </cell>
          <cell r="AS8">
            <v>317025.62246657006</v>
          </cell>
          <cell r="AU8">
            <v>317781.30634763156</v>
          </cell>
          <cell r="AW8">
            <v>320598.19041662774</v>
          </cell>
          <cell r="AY8">
            <v>321619.04858910764</v>
          </cell>
          <cell r="BA8">
            <v>319256.04195498425</v>
          </cell>
          <cell r="BC8">
            <v>326705.7654587889</v>
          </cell>
          <cell r="BE8">
            <v>332019.67087937164</v>
          </cell>
          <cell r="BG8">
            <v>337504.41583364841</v>
          </cell>
          <cell r="BI8">
            <v>339166.59026472823</v>
          </cell>
          <cell r="BK8">
            <v>333849.11060913431</v>
          </cell>
        </row>
        <row r="9">
          <cell r="H9">
            <v>284887.93860091286</v>
          </cell>
          <cell r="J9">
            <v>290713.11369651841</v>
          </cell>
          <cell r="L9">
            <v>293556.03667101311</v>
          </cell>
          <cell r="N9">
            <v>298218.27068865416</v>
          </cell>
          <cell r="P9">
            <v>291843.83991427463</v>
          </cell>
          <cell r="R9">
            <v>299412.60567110666</v>
          </cell>
          <cell r="T9">
            <v>305299.33300731727</v>
          </cell>
          <cell r="V9">
            <v>310715.38307703845</v>
          </cell>
          <cell r="X9">
            <v>314683.26756860182</v>
          </cell>
          <cell r="Z9">
            <v>307527.64733101602</v>
          </cell>
          <cell r="AB9">
            <v>319017.45854124014</v>
          </cell>
          <cell r="AD9">
            <v>321600.95238638856</v>
          </cell>
          <cell r="AF9">
            <v>329751.5140807234</v>
          </cell>
          <cell r="AH9">
            <v>333834.93098480412</v>
          </cell>
          <cell r="AJ9">
            <v>326051.21399828902</v>
          </cell>
          <cell r="AS9">
            <v>328383.76945326268</v>
          </cell>
          <cell r="AU9">
            <v>331490.93015551043</v>
          </cell>
          <cell r="AW9">
            <v>336546.12898529455</v>
          </cell>
          <cell r="AY9">
            <v>340742.7022076901</v>
          </cell>
          <cell r="BA9">
            <v>334290.88270043943</v>
          </cell>
          <cell r="BC9">
            <v>345211.17122606677</v>
          </cell>
          <cell r="BE9">
            <v>350094.13327640761</v>
          </cell>
          <cell r="BG9">
            <v>355500.99095974397</v>
          </cell>
          <cell r="BI9">
            <v>357144.74087593908</v>
          </cell>
          <cell r="BK9">
            <v>351987.75908453937</v>
          </cell>
        </row>
        <row r="10">
          <cell r="H10">
            <v>100.53043653266496</v>
          </cell>
          <cell r="J10">
            <v>101.85834217176641</v>
          </cell>
          <cell r="L10">
            <v>101.39590321515712</v>
          </cell>
          <cell r="N10">
            <v>101.89699681890043</v>
          </cell>
          <cell r="P10">
            <v>101.42490257297214</v>
          </cell>
          <cell r="R10">
            <v>100.77333597869107</v>
          </cell>
          <cell r="T10">
            <v>101.0288000579845</v>
          </cell>
          <cell r="V10">
            <v>101.31653794862352</v>
          </cell>
          <cell r="X10">
            <v>101.45457487421629</v>
          </cell>
          <cell r="Z10">
            <v>101.14753815718127</v>
          </cell>
          <cell r="AB10">
            <v>102.68782765305889</v>
          </cell>
          <cell r="AD10">
            <v>103.26945869073172</v>
          </cell>
          <cell r="AF10">
            <v>103.55400245513762</v>
          </cell>
          <cell r="AH10">
            <v>103.37981483546557</v>
          </cell>
          <cell r="AJ10">
            <v>103.22277590859844</v>
          </cell>
          <cell r="AS10">
            <v>103.58272208357238</v>
          </cell>
          <cell r="AU10">
            <v>104.31416937813248</v>
          </cell>
          <cell r="AW10">
            <v>104.97443187310007</v>
          </cell>
          <cell r="AY10">
            <v>105.94605751819581</v>
          </cell>
          <cell r="BA10">
            <v>104.70933632246657</v>
          </cell>
          <cell r="BC10">
            <v>105.66424217867443</v>
          </cell>
          <cell r="BE10">
            <v>105.44379263709429</v>
          </cell>
          <cell r="BG10">
            <v>105.33224878899536</v>
          </cell>
          <cell r="BI10">
            <v>105.30068442094442</v>
          </cell>
          <cell r="BK10">
            <v>105.43524200642713</v>
          </cell>
        </row>
        <row r="12">
          <cell r="H12">
            <v>101.266666667</v>
          </cell>
          <cell r="J12">
            <v>101.43333333299999</v>
          </cell>
          <cell r="L12">
            <v>101.93333333299999</v>
          </cell>
          <cell r="N12">
            <v>102.366666667</v>
          </cell>
          <cell r="P12">
            <v>101.8</v>
          </cell>
          <cell r="R12">
            <v>101.7</v>
          </cell>
          <cell r="T12">
            <v>101.333333333</v>
          </cell>
          <cell r="V12">
            <v>101.9</v>
          </cell>
          <cell r="X12">
            <v>102.233333333</v>
          </cell>
          <cell r="Z12">
            <v>101.8</v>
          </cell>
          <cell r="AB12">
            <v>103.633333333</v>
          </cell>
          <cell r="AD12">
            <v>104.333333333</v>
          </cell>
          <cell r="AF12">
            <v>104.60000000000001</v>
          </cell>
          <cell r="AH12">
            <v>104.60000000000001</v>
          </cell>
          <cell r="AJ12">
            <v>104.3</v>
          </cell>
          <cell r="AS12">
            <v>105</v>
          </cell>
          <cell r="AU12">
            <v>105.7</v>
          </cell>
          <cell r="AW12">
            <v>105.9</v>
          </cell>
          <cell r="AY12">
            <v>106.9</v>
          </cell>
          <cell r="BA12">
            <v>105.9</v>
          </cell>
          <cell r="BC12">
            <v>107.5</v>
          </cell>
          <cell r="BE12">
            <v>107.833333333</v>
          </cell>
          <cell r="BG12">
            <v>108.10000000000001</v>
          </cell>
          <cell r="BI12">
            <v>108.06666666700001</v>
          </cell>
          <cell r="BK12">
            <v>107.9</v>
          </cell>
        </row>
        <row r="16">
          <cell r="H16">
            <v>8387.0333333333347</v>
          </cell>
          <cell r="J16">
            <v>8429.2000000000007</v>
          </cell>
          <cell r="L16">
            <v>8469.7333333333336</v>
          </cell>
          <cell r="N16">
            <v>8503.8666666666668</v>
          </cell>
          <cell r="P16">
            <v>8447.4583333333339</v>
          </cell>
          <cell r="R16">
            <v>8537.7666666666682</v>
          </cell>
          <cell r="T16">
            <v>8570.2666666666682</v>
          </cell>
          <cell r="V16">
            <v>8605.0666666666657</v>
          </cell>
          <cell r="X16">
            <v>8638</v>
          </cell>
          <cell r="Z16">
            <v>8587.7750000000015</v>
          </cell>
          <cell r="AB16">
            <v>8669.3666666666668</v>
          </cell>
          <cell r="AD16">
            <v>8702.9666666666653</v>
          </cell>
          <cell r="AF16">
            <v>8739.6333333333332</v>
          </cell>
          <cell r="AH16">
            <v>8768.8666666666668</v>
          </cell>
          <cell r="AJ16">
            <v>8720.2083333333339</v>
          </cell>
          <cell r="AS16">
            <v>8795.4333333333343</v>
          </cell>
          <cell r="AU16">
            <v>8831.6</v>
          </cell>
          <cell r="AW16">
            <v>8865.5333333333347</v>
          </cell>
          <cell r="AY16">
            <v>8897.3000000000011</v>
          </cell>
          <cell r="BA16">
            <v>8847.4666666666672</v>
          </cell>
          <cell r="BC16">
            <v>8926.9</v>
          </cell>
          <cell r="BE16">
            <v>8960.8666666666668</v>
          </cell>
          <cell r="BG16">
            <v>8995.8333333333339</v>
          </cell>
          <cell r="BI16">
            <v>9032.2000000000007</v>
          </cell>
          <cell r="BK16">
            <v>8978.9500000000007</v>
          </cell>
        </row>
        <row r="17">
          <cell r="H17">
            <v>67.474792437532543</v>
          </cell>
          <cell r="J17">
            <v>67.673484237333696</v>
          </cell>
          <cell r="L17">
            <v>67.488941013491186</v>
          </cell>
          <cell r="N17">
            <v>66.913090515686974</v>
          </cell>
          <cell r="P17">
            <v>67.385000000000005</v>
          </cell>
          <cell r="R17">
            <v>66.355370061647648</v>
          </cell>
          <cell r="T17">
            <v>66.411391321934744</v>
          </cell>
          <cell r="V17">
            <v>66.597198549691655</v>
          </cell>
          <cell r="X17">
            <v>66.297368217951686</v>
          </cell>
          <cell r="Z17">
            <v>66.453999999999994</v>
          </cell>
          <cell r="AB17">
            <v>66.116709794256408</v>
          </cell>
          <cell r="AD17">
            <v>65.838085863441194</v>
          </cell>
          <cell r="AF17">
            <v>65.506943464447389</v>
          </cell>
          <cell r="AH17">
            <v>65.400317790972593</v>
          </cell>
          <cell r="AJ17">
            <v>65.730999999999995</v>
          </cell>
          <cell r="AS17">
            <v>65.978557054228887</v>
          </cell>
          <cell r="AU17">
            <v>65.978607122907135</v>
          </cell>
          <cell r="AW17">
            <v>66.099802230360254</v>
          </cell>
          <cell r="AY17">
            <v>65.986685099224843</v>
          </cell>
          <cell r="BA17">
            <v>66</v>
          </cell>
          <cell r="BC17">
            <v>65.500528365576699</v>
          </cell>
          <cell r="BE17">
            <v>65.883880279437264</v>
          </cell>
          <cell r="BG17">
            <v>66.034645669291322</v>
          </cell>
          <cell r="BI17">
            <v>65.954400183048804</v>
          </cell>
          <cell r="BK17">
            <v>65.843363624338522</v>
          </cell>
        </row>
        <row r="18">
          <cell r="H18">
            <v>5659.1333333333341</v>
          </cell>
          <cell r="J18">
            <v>5704.333333333333</v>
          </cell>
          <cell r="L18">
            <v>5716.1333333333341</v>
          </cell>
          <cell r="N18">
            <v>5690.2</v>
          </cell>
          <cell r="P18">
            <v>5692</v>
          </cell>
          <cell r="R18">
            <v>5665.2666666666664</v>
          </cell>
          <cell r="T18">
            <v>5691.6333333333341</v>
          </cell>
          <cell r="V18">
            <v>5730.7333333333336</v>
          </cell>
          <cell r="X18">
            <v>5726.7666666666664</v>
          </cell>
          <cell r="Z18">
            <v>5707</v>
          </cell>
          <cell r="AB18">
            <v>5731.9000000000005</v>
          </cell>
          <cell r="AD18">
            <v>5729.8666666666659</v>
          </cell>
          <cell r="AF18">
            <v>5725.0666666666657</v>
          </cell>
          <cell r="AH18">
            <v>5734.8666666666659</v>
          </cell>
          <cell r="AJ18">
            <v>5732</v>
          </cell>
          <cell r="AS18">
            <v>5803.1</v>
          </cell>
          <cell r="AU18">
            <v>5826.9666666666672</v>
          </cell>
          <cell r="AW18">
            <v>5860.1</v>
          </cell>
          <cell r="AY18">
            <v>5871.0333333333328</v>
          </cell>
          <cell r="BA18">
            <v>5840.5083333333332</v>
          </cell>
          <cell r="BC18">
            <v>5847.166666666667</v>
          </cell>
          <cell r="BE18">
            <v>5903.7666666666673</v>
          </cell>
          <cell r="BG18">
            <v>5940.3666666666659</v>
          </cell>
          <cell r="BI18">
            <v>5957.1333333333341</v>
          </cell>
          <cell r="BK18">
            <v>5912</v>
          </cell>
        </row>
        <row r="19">
          <cell r="H19">
            <v>5086.2333333333336</v>
          </cell>
          <cell r="J19">
            <v>5097</v>
          </cell>
          <cell r="L19">
            <v>5096.1333333333332</v>
          </cell>
          <cell r="N19">
            <v>5076.666666666667</v>
          </cell>
          <cell r="P19">
            <v>5089</v>
          </cell>
          <cell r="R19">
            <v>5074.3666666666668</v>
          </cell>
          <cell r="T19">
            <v>5135.7333333333336</v>
          </cell>
          <cell r="V19">
            <v>5201.0333333333328</v>
          </cell>
          <cell r="X19">
            <v>5221.8666666666668</v>
          </cell>
          <cell r="Z19">
            <v>5160</v>
          </cell>
          <cell r="AB19">
            <v>5231.4000000000005</v>
          </cell>
          <cell r="AD19">
            <v>5229</v>
          </cell>
          <cell r="AF19">
            <v>5219.7666666666664</v>
          </cell>
          <cell r="AH19">
            <v>5244.166666666667</v>
          </cell>
          <cell r="AJ19">
            <v>5231</v>
          </cell>
          <cell r="AS19">
            <v>5284.7</v>
          </cell>
          <cell r="AU19">
            <v>5291.0333333333328</v>
          </cell>
          <cell r="AW19">
            <v>5330.6</v>
          </cell>
          <cell r="AY19">
            <v>5336.7</v>
          </cell>
          <cell r="BA19">
            <v>5310.7</v>
          </cell>
          <cell r="BC19">
            <v>5324.6333333333332</v>
          </cell>
          <cell r="BE19">
            <v>5390.5666666666666</v>
          </cell>
          <cell r="BG19">
            <v>5457.2333333333327</v>
          </cell>
          <cell r="BI19">
            <v>5473.1</v>
          </cell>
          <cell r="BK19">
            <v>5411</v>
          </cell>
        </row>
        <row r="21">
          <cell r="H21">
            <v>572.90000000000055</v>
          </cell>
          <cell r="J21">
            <v>607.33333333333303</v>
          </cell>
          <cell r="L21">
            <v>620.00000000000091</v>
          </cell>
          <cell r="N21">
            <v>613.53333333333285</v>
          </cell>
          <cell r="P21">
            <v>603</v>
          </cell>
          <cell r="R21">
            <v>590.89999999999964</v>
          </cell>
          <cell r="T21">
            <v>555.90000000000055</v>
          </cell>
          <cell r="V21">
            <v>529.70000000000073</v>
          </cell>
          <cell r="X21">
            <v>504.89999999999964</v>
          </cell>
          <cell r="Z21">
            <v>547</v>
          </cell>
          <cell r="AB21">
            <v>500.5</v>
          </cell>
          <cell r="AD21">
            <v>500.86666666666588</v>
          </cell>
          <cell r="AF21">
            <v>505.29999999999927</v>
          </cell>
          <cell r="AH21">
            <v>490.69999999999891</v>
          </cell>
          <cell r="AJ21">
            <v>501</v>
          </cell>
          <cell r="AS21">
            <v>518.40000000000055</v>
          </cell>
          <cell r="AU21">
            <v>535.9333333333343</v>
          </cell>
          <cell r="AW21">
            <v>529.5</v>
          </cell>
          <cell r="AY21">
            <v>534.33333333333303</v>
          </cell>
          <cell r="BA21">
            <v>529.80833333333339</v>
          </cell>
          <cell r="BC21">
            <v>522.53333333333376</v>
          </cell>
          <cell r="BE21">
            <v>513.20000000000073</v>
          </cell>
          <cell r="BG21">
            <v>483.13333333333321</v>
          </cell>
          <cell r="BI21">
            <v>484.03333333333376</v>
          </cell>
          <cell r="BK21">
            <v>501</v>
          </cell>
        </row>
        <row r="23">
          <cell r="H23">
            <v>55.716036548402144</v>
          </cell>
          <cell r="J23">
            <v>55.995533362250725</v>
          </cell>
          <cell r="L23">
            <v>56.810658756986172</v>
          </cell>
          <cell r="N23">
            <v>57.649323392112493</v>
          </cell>
          <cell r="P23">
            <v>56.542301338269809</v>
          </cell>
          <cell r="R23">
            <v>58.552116687210805</v>
          </cell>
          <cell r="T23">
            <v>58.840749393262591</v>
          </cell>
          <cell r="V23">
            <v>58.964792784515666</v>
          </cell>
          <cell r="X23">
            <v>59.398603863223769</v>
          </cell>
          <cell r="Z23">
            <v>58.922226236575398</v>
          </cell>
          <cell r="AB23">
            <v>59.385108779645826</v>
          </cell>
          <cell r="AD23">
            <v>59.556173136067748</v>
          </cell>
          <cell r="AF23">
            <v>61.005475879916816</v>
          </cell>
          <cell r="AH23">
            <v>61.577143941657816</v>
          </cell>
          <cell r="AJ23">
            <v>60.380975434322053</v>
          </cell>
          <cell r="AS23">
            <v>59.989331933046351</v>
          </cell>
          <cell r="AU23">
            <v>60.060348579854896</v>
          </cell>
          <cell r="AW23">
            <v>60.14298398240868</v>
          </cell>
          <cell r="AY23">
            <v>60.265528995279411</v>
          </cell>
          <cell r="BA23">
            <v>60.115623543974287</v>
          </cell>
          <cell r="BC23">
            <v>61.357420315412433</v>
          </cell>
          <cell r="BE23">
            <v>61.592721398375865</v>
          </cell>
          <cell r="BG23">
            <v>61.845333563462887</v>
          </cell>
          <cell r="BI23">
            <v>61.969741145736094</v>
          </cell>
          <cell r="BK23">
            <v>61.698227796920037</v>
          </cell>
        </row>
        <row r="25">
          <cell r="J25" t="str">
            <v>S99: EFU Only</v>
          </cell>
        </row>
        <row r="26">
          <cell r="H26">
            <v>259559.72551437002</v>
          </cell>
          <cell r="J26">
            <v>256510.87026678905</v>
          </cell>
          <cell r="L26">
            <v>253900.30437845629</v>
          </cell>
          <cell r="N26">
            <v>250338.57096914467</v>
          </cell>
          <cell r="P26">
            <v>255077.36778219001</v>
          </cell>
          <cell r="R26">
            <v>250881.68423081501</v>
          </cell>
          <cell r="T26">
            <v>256390.45430703193</v>
          </cell>
          <cell r="V26">
            <v>261086.30126130173</v>
          </cell>
          <cell r="X26">
            <v>265611.38392663444</v>
          </cell>
          <cell r="Z26">
            <v>258492.45593144579</v>
          </cell>
          <cell r="AB26">
            <v>266785.41974424676</v>
          </cell>
          <cell r="AD26">
            <v>267152.41934098554</v>
          </cell>
          <cell r="AF26">
            <v>270341.3562906392</v>
          </cell>
          <cell r="AH26">
            <v>271376.52114629466</v>
          </cell>
          <cell r="AJ26">
            <v>268913.92913054151</v>
          </cell>
          <cell r="AS26">
            <v>270447.31896634644</v>
          </cell>
          <cell r="AU26">
            <v>272202.56589073903</v>
          </cell>
          <cell r="AW26">
            <v>275173.75676161301</v>
          </cell>
          <cell r="AY26">
            <v>279072.24149447709</v>
          </cell>
          <cell r="BA26">
            <v>274223.97077829391</v>
          </cell>
          <cell r="BC26">
            <v>280285.18627719645</v>
          </cell>
          <cell r="BE26">
            <v>283991.43014874903</v>
          </cell>
          <cell r="BG26">
            <v>285868.02316277294</v>
          </cell>
          <cell r="BI26">
            <v>286378.33408649464</v>
          </cell>
          <cell r="BK26">
            <v>284130.74341880321</v>
          </cell>
        </row>
        <row r="27">
          <cell r="H27">
            <v>161671.51966145672</v>
          </cell>
          <cell r="J27">
            <v>162360.84194577724</v>
          </cell>
          <cell r="L27">
            <v>162271.27137755044</v>
          </cell>
          <cell r="N27">
            <v>161674.76522908983</v>
          </cell>
          <cell r="P27">
            <v>161994.59955346858</v>
          </cell>
          <cell r="R27">
            <v>161206.68181449553</v>
          </cell>
          <cell r="T27">
            <v>164275.04066611428</v>
          </cell>
          <cell r="V27">
            <v>165715.38256843682</v>
          </cell>
          <cell r="X27">
            <v>167765.43767390194</v>
          </cell>
          <cell r="Z27">
            <v>164740.63568073712</v>
          </cell>
          <cell r="AB27">
            <v>168896.4253198712</v>
          </cell>
          <cell r="AD27">
            <v>169215.44529465545</v>
          </cell>
          <cell r="AF27">
            <v>171919.70903413108</v>
          </cell>
          <cell r="AH27">
            <v>173096.93123044117</v>
          </cell>
          <cell r="AJ27">
            <v>170782.12771977473</v>
          </cell>
          <cell r="AS27">
            <v>172230.30946226083</v>
          </cell>
          <cell r="AU27">
            <v>173491.68374571888</v>
          </cell>
          <cell r="AW27">
            <v>175457.35409272334</v>
          </cell>
          <cell r="AY27">
            <v>178494.223445496</v>
          </cell>
          <cell r="BA27">
            <v>174918.39268654975</v>
          </cell>
          <cell r="BC27">
            <v>181295.00634392686</v>
          </cell>
          <cell r="BE27">
            <v>184296.50177000582</v>
          </cell>
          <cell r="BG27">
            <v>185966.25364307014</v>
          </cell>
          <cell r="BI27">
            <v>186526.32109781282</v>
          </cell>
          <cell r="BK27">
            <v>184521.02071370391</v>
          </cell>
        </row>
        <row r="28">
          <cell r="H28">
            <v>141726.89530089856</v>
          </cell>
          <cell r="J28">
            <v>142116.01638169255</v>
          </cell>
          <cell r="L28">
            <v>142027.88522073923</v>
          </cell>
          <cell r="N28">
            <v>141557.34101124454</v>
          </cell>
          <cell r="P28">
            <v>141857.03447864371</v>
          </cell>
          <cell r="R28">
            <v>141893.58655033182</v>
          </cell>
          <cell r="T28">
            <v>144687.19607388467</v>
          </cell>
          <cell r="V28">
            <v>145908.47990708987</v>
          </cell>
          <cell r="X28">
            <v>147508.49742723053</v>
          </cell>
          <cell r="Z28">
            <v>144999.43998963421</v>
          </cell>
          <cell r="AB28">
            <v>148088.63771217063</v>
          </cell>
          <cell r="AD28">
            <v>148174.30807822346</v>
          </cell>
          <cell r="AF28">
            <v>150435.59324338712</v>
          </cell>
          <cell r="AH28">
            <v>151475.90611828965</v>
          </cell>
          <cell r="AJ28">
            <v>149543.61128801771</v>
          </cell>
          <cell r="AS28">
            <v>151073.81854128951</v>
          </cell>
          <cell r="AU28">
            <v>152239.28492093581</v>
          </cell>
          <cell r="AW28">
            <v>153863.52391908682</v>
          </cell>
          <cell r="AY28">
            <v>156359.89386887316</v>
          </cell>
          <cell r="BA28">
            <v>153384.1303125463</v>
          </cell>
          <cell r="BC28">
            <v>158725.44733077943</v>
          </cell>
          <cell r="BE28">
            <v>161395.27571597529</v>
          </cell>
          <cell r="BG28">
            <v>162846.54528283162</v>
          </cell>
          <cell r="BI28">
            <v>163238.51757310168</v>
          </cell>
          <cell r="BK28">
            <v>161551.44647567201</v>
          </cell>
        </row>
        <row r="29">
          <cell r="H29">
            <v>15.892627596528701</v>
          </cell>
          <cell r="J29">
            <v>15.810141922903195</v>
          </cell>
          <cell r="L29">
            <v>15.75721868916027</v>
          </cell>
          <cell r="N29">
            <v>15.857161410955612</v>
          </cell>
          <cell r="P29">
            <v>15.829287404886944</v>
          </cell>
          <cell r="R29">
            <v>15.764152994899025</v>
          </cell>
          <cell r="T29">
            <v>15.882444831103543</v>
          </cell>
          <cell r="V29">
            <v>15.724522674003756</v>
          </cell>
          <cell r="X29">
            <v>15.788164870839109</v>
          </cell>
          <cell r="Z29">
            <v>15.78982134271136</v>
          </cell>
          <cell r="AB29">
            <v>15.808078227805341</v>
          </cell>
          <cell r="AD29">
            <v>15.883863135088976</v>
          </cell>
          <cell r="AF29">
            <v>16.113845277649272</v>
          </cell>
          <cell r="AH29">
            <v>16.181863449117536</v>
          </cell>
          <cell r="AJ29">
            <v>15.996912522415281</v>
          </cell>
          <cell r="AS29">
            <v>15.995086080974133</v>
          </cell>
          <cell r="AU29">
            <v>16.112843860908772</v>
          </cell>
          <cell r="AW29">
            <v>16.173614810325223</v>
          </cell>
          <cell r="AY29">
            <v>16.351631223865024</v>
          </cell>
          <cell r="BA29">
            <v>16.158293994018287</v>
          </cell>
          <cell r="BC29">
            <v>16.694794952653087</v>
          </cell>
          <cell r="BE29">
            <v>16.780384807887977</v>
          </cell>
          <cell r="BG29">
            <v>16.812359794916894</v>
          </cell>
          <cell r="BI29">
            <v>16.542487578726877</v>
          </cell>
          <cell r="BK29">
            <v>16.707506783546208</v>
          </cell>
        </row>
        <row r="30">
          <cell r="H30">
            <v>199968.66777592429</v>
          </cell>
          <cell r="J30">
            <v>201940.28379769673</v>
          </cell>
          <cell r="L30">
            <v>197346.88497550503</v>
          </cell>
          <cell r="N30">
            <v>194068.17030572693</v>
          </cell>
          <cell r="P30">
            <v>198331.00171371325</v>
          </cell>
          <cell r="R30">
            <v>193405.83921447609</v>
          </cell>
          <cell r="T30">
            <v>197147.39493776136</v>
          </cell>
          <cell r="V30">
            <v>201156.0193396174</v>
          </cell>
          <cell r="X30">
            <v>205894.06639054895</v>
          </cell>
          <cell r="Z30">
            <v>199400.82997060093</v>
          </cell>
          <cell r="AB30">
            <v>205253.30987730715</v>
          </cell>
          <cell r="AD30">
            <v>205146.00082448585</v>
          </cell>
          <cell r="AF30">
            <v>206141.06130456433</v>
          </cell>
          <cell r="AH30">
            <v>208205.83054214786</v>
          </cell>
          <cell r="AJ30">
            <v>206186.55063712629</v>
          </cell>
          <cell r="AS30">
            <v>205912.33861860647</v>
          </cell>
          <cell r="AU30">
            <v>205558.55151214669</v>
          </cell>
          <cell r="AW30">
            <v>207659.77295000257</v>
          </cell>
          <cell r="AY30">
            <v>210905.07598410285</v>
          </cell>
          <cell r="BA30">
            <v>207508.93476621463</v>
          </cell>
          <cell r="BC30">
            <v>211447.237481911</v>
          </cell>
          <cell r="BE30">
            <v>213449.75387045709</v>
          </cell>
          <cell r="BG30">
            <v>214411.29567010925</v>
          </cell>
          <cell r="BI30">
            <v>214353.18991832645</v>
          </cell>
          <cell r="BK30">
            <v>213415.36923520095</v>
          </cell>
        </row>
        <row r="31">
          <cell r="H31">
            <v>14.322335110565898</v>
          </cell>
          <cell r="J31">
            <v>14.797343066826974</v>
          </cell>
          <cell r="L31">
            <v>12.472473761816692</v>
          </cell>
          <cell r="N31">
            <v>10.185130442789262</v>
          </cell>
          <cell r="P31">
            <v>12.944320595499708</v>
          </cell>
          <cell r="R31">
            <v>8.990470518971664</v>
          </cell>
          <cell r="T31">
            <v>9.8142087545345689</v>
          </cell>
          <cell r="V31">
            <v>10.472363111176227</v>
          </cell>
          <cell r="X31">
            <v>10.936490383316295</v>
          </cell>
          <cell r="Z31">
            <v>10.053383191999689</v>
          </cell>
          <cell r="AB31">
            <v>9.9003413552443931</v>
          </cell>
          <cell r="AD31">
            <v>9.221152376776347</v>
          </cell>
          <cell r="AF31">
            <v>8.4946579561033033</v>
          </cell>
          <cell r="AH31">
            <v>9.8439495503021668</v>
          </cell>
          <cell r="AJ31">
            <v>9.3650253096065512</v>
          </cell>
          <cell r="AS31">
            <v>7.635455265575855</v>
          </cell>
          <cell r="AU31">
            <v>6.748412192546704</v>
          </cell>
          <cell r="AW31">
            <v>6.6893286062097701</v>
          </cell>
          <cell r="AY31">
            <v>6.4672307891896681</v>
          </cell>
          <cell r="BA31">
            <v>6.8851067133804991</v>
          </cell>
          <cell r="BC31">
            <v>5.9898352696929926</v>
          </cell>
          <cell r="BE31">
            <v>5.2849669061056046</v>
          </cell>
          <cell r="BG31">
            <v>3.747093095529753</v>
          </cell>
          <cell r="BI31">
            <v>2.4309601888393741</v>
          </cell>
          <cell r="BK31">
            <v>4.3632138650419314</v>
          </cell>
        </row>
        <row r="33">
          <cell r="H33">
            <v>16217.186600638321</v>
          </cell>
          <cell r="J33">
            <v>16494.861263182091</v>
          </cell>
          <cell r="L33">
            <v>17316.221014085353</v>
          </cell>
          <cell r="N33">
            <v>20710.196666792977</v>
          </cell>
          <cell r="P33">
            <v>17684.616386174686</v>
          </cell>
          <cell r="R33">
            <v>23809.238781472479</v>
          </cell>
          <cell r="T33">
            <v>26840.364972163483</v>
          </cell>
          <cell r="V33">
            <v>28798.597437208344</v>
          </cell>
          <cell r="X33">
            <v>32401.32914252095</v>
          </cell>
          <cell r="Z33">
            <v>27962.382583341314</v>
          </cell>
          <cell r="AB33">
            <v>32986.77415921694</v>
          </cell>
          <cell r="AD33">
            <v>32250.55932220049</v>
          </cell>
          <cell r="AF33">
            <v>34828.532470144346</v>
          </cell>
          <cell r="AH33">
            <v>35610.69070688005</v>
          </cell>
          <cell r="AJ33">
            <v>33919.13916461046</v>
          </cell>
          <cell r="AS33">
            <v>31404.835340199268</v>
          </cell>
          <cell r="AU33">
            <v>31124.099936088012</v>
          </cell>
          <cell r="AW33">
            <v>33225.501037971997</v>
          </cell>
          <cell r="AY33">
            <v>33187.496114968468</v>
          </cell>
          <cell r="BA33">
            <v>32235.483107306936</v>
          </cell>
          <cell r="BC33">
            <v>36059.054967480028</v>
          </cell>
          <cell r="BE33">
            <v>35973.775702075603</v>
          </cell>
          <cell r="BG33">
            <v>37527.810609602479</v>
          </cell>
          <cell r="BI33">
            <v>37254.071071179373</v>
          </cell>
          <cell r="BK33">
            <v>36703.678087584376</v>
          </cell>
        </row>
        <row r="34">
          <cell r="H34">
            <v>5.692479183317154</v>
          </cell>
          <cell r="J34">
            <v>5.673930925730934</v>
          </cell>
          <cell r="L34">
            <v>5.8987787171590558</v>
          </cell>
          <cell r="N34">
            <v>6.9446438070237608</v>
          </cell>
          <cell r="P34">
            <v>6.0596161259971479</v>
          </cell>
          <cell r="R34">
            <v>7.9519827590779597</v>
          </cell>
          <cell r="T34">
            <v>8.7914915200683339</v>
          </cell>
          <cell r="V34">
            <v>9.2684813838354607</v>
          </cell>
          <cell r="X34">
            <v>10.296489353523498</v>
          </cell>
          <cell r="Z34">
            <v>9.092640231219022</v>
          </cell>
          <cell r="AB34">
            <v>10.340115650740369</v>
          </cell>
          <cell r="AD34">
            <v>10.028129295914816</v>
          </cell>
          <cell r="AF34">
            <v>10.562053844464927</v>
          </cell>
          <cell r="AH34">
            <v>10.667155351846933</v>
          </cell>
          <cell r="AJ34">
            <v>10.40300962191432</v>
          </cell>
          <cell r="AS34">
            <v>9.5634554023441076</v>
          </cell>
          <cell r="AU34">
            <v>9.3891256456057306</v>
          </cell>
          <cell r="AW34">
            <v>9.8724953806923121</v>
          </cell>
          <cell r="AY34">
            <v>9.7397525757543484</v>
          </cell>
          <cell r="BA34">
            <v>9.6429441469970918</v>
          </cell>
          <cell r="BC34">
            <v>10.445506395233718</v>
          </cell>
          <cell r="BE34">
            <v>10.275458021935334</v>
          </cell>
          <cell r="BG34">
            <v>10.556316737202016</v>
          </cell>
          <cell r="BI34">
            <v>10.431084881667143</v>
          </cell>
          <cell r="BK34">
            <v>10.427543896141286</v>
          </cell>
        </row>
        <row r="36">
          <cell r="H36">
            <v>70926.400000000009</v>
          </cell>
          <cell r="J36">
            <v>71326.8</v>
          </cell>
          <cell r="L36">
            <v>71933.600000000006</v>
          </cell>
          <cell r="N36">
            <v>72787.199999999997</v>
          </cell>
          <cell r="P36">
            <v>71290</v>
          </cell>
          <cell r="R36">
            <v>74847.199999999997</v>
          </cell>
          <cell r="T36">
            <v>76106.400000000009</v>
          </cell>
          <cell r="V36">
            <v>76847.199999999997</v>
          </cell>
          <cell r="X36">
            <v>79769.600000000006</v>
          </cell>
          <cell r="Z36">
            <v>76044.2</v>
          </cell>
          <cell r="AB36">
            <v>79605.600000000006</v>
          </cell>
          <cell r="AD36">
            <v>79438.400000000009</v>
          </cell>
          <cell r="AF36">
            <v>80660</v>
          </cell>
          <cell r="AH36">
            <v>78790</v>
          </cell>
          <cell r="AJ36">
            <v>78424.899999999994</v>
          </cell>
          <cell r="AS36">
            <v>79396.400000000009</v>
          </cell>
          <cell r="AU36">
            <v>79440.400000000009</v>
          </cell>
          <cell r="AW36">
            <v>80050</v>
          </cell>
          <cell r="AY36">
            <v>81910.8</v>
          </cell>
          <cell r="BA36">
            <v>80199.400000000009</v>
          </cell>
          <cell r="BC36">
            <v>83433.600000000006</v>
          </cell>
          <cell r="BE36">
            <v>85157.6</v>
          </cell>
          <cell r="BG36">
            <v>87381.2</v>
          </cell>
          <cell r="BI36">
            <v>89858.400000000009</v>
          </cell>
          <cell r="BK36">
            <v>86457.700000000012</v>
          </cell>
        </row>
        <row r="37">
          <cell r="H37">
            <v>45.1</v>
          </cell>
          <cell r="J37">
            <v>41</v>
          </cell>
          <cell r="L37">
            <v>43.300000000000004</v>
          </cell>
          <cell r="N37">
            <v>51</v>
          </cell>
          <cell r="P37">
            <v>45.14</v>
          </cell>
          <cell r="R37">
            <v>43.300000000000004</v>
          </cell>
          <cell r="T37">
            <v>50</v>
          </cell>
          <cell r="V37">
            <v>50.4</v>
          </cell>
          <cell r="X37">
            <v>43.1</v>
          </cell>
          <cell r="Z37">
            <v>46.645000000000003</v>
          </cell>
          <cell r="AB37">
            <v>41.7</v>
          </cell>
          <cell r="AD37">
            <v>33.299999999999997</v>
          </cell>
          <cell r="AF37">
            <v>33.4</v>
          </cell>
          <cell r="AH37">
            <v>38.200000000000003</v>
          </cell>
          <cell r="AJ37">
            <v>35.817999999999998</v>
          </cell>
          <cell r="AS37">
            <v>35</v>
          </cell>
          <cell r="AU37">
            <v>42.4</v>
          </cell>
          <cell r="AW37">
            <v>44.5</v>
          </cell>
          <cell r="AY37">
            <v>46.6</v>
          </cell>
          <cell r="BA37">
            <v>43.061999999999998</v>
          </cell>
          <cell r="BC37">
            <v>53.1</v>
          </cell>
          <cell r="BE37">
            <v>52.6</v>
          </cell>
          <cell r="BG37">
            <v>56.1</v>
          </cell>
          <cell r="BI37">
            <v>54.5</v>
          </cell>
          <cell r="BK37">
            <v>54.1</v>
          </cell>
        </row>
        <row r="40">
          <cell r="H40">
            <v>79.277827195170929</v>
          </cell>
          <cell r="J40">
            <v>78.725627746215594</v>
          </cell>
          <cell r="L40">
            <v>76.694211759247906</v>
          </cell>
          <cell r="N40">
            <v>75.480184364577212</v>
          </cell>
          <cell r="P40">
            <v>77.5444627663029</v>
          </cell>
          <cell r="R40">
            <v>74.557315936626296</v>
          </cell>
          <cell r="T40">
            <v>72.337810863785023</v>
          </cell>
          <cell r="V40">
            <v>72.925748150598167</v>
          </cell>
          <cell r="X40">
            <v>73.111007325432922</v>
          </cell>
          <cell r="Z40">
            <v>73.232970569110606</v>
          </cell>
          <cell r="AB40">
            <v>71.076986407611443</v>
          </cell>
          <cell r="AD40">
            <v>72.923443862627451</v>
          </cell>
          <cell r="AF40">
            <v>73.773020585203156</v>
          </cell>
          <cell r="AH40">
            <v>73.743777515416539</v>
          </cell>
          <cell r="AJ40">
            <v>72.87930709271464</v>
          </cell>
          <cell r="AS40">
            <v>73.039197554174379</v>
          </cell>
          <cell r="AU40">
            <v>73.284489074795999</v>
          </cell>
          <cell r="AW40">
            <v>72.985259785023089</v>
          </cell>
          <cell r="AY40">
            <v>74.059054532091238</v>
          </cell>
          <cell r="BA40">
            <v>73.342000236521187</v>
          </cell>
          <cell r="BC40">
            <v>73.607915328049472</v>
          </cell>
          <cell r="BE40">
            <v>72.142538650725783</v>
          </cell>
          <cell r="BG40">
            <v>72.211480216267717</v>
          </cell>
          <cell r="BI40">
            <v>70.978535404767754</v>
          </cell>
          <cell r="BK40">
            <v>72.235117399952685</v>
          </cell>
        </row>
        <row r="42">
          <cell r="H42">
            <v>5.8393333333333333</v>
          </cell>
          <cell r="J42">
            <v>4.9106666666666667</v>
          </cell>
          <cell r="L42">
            <v>4.5146666666666668</v>
          </cell>
          <cell r="N42">
            <v>4.1096666666666666</v>
          </cell>
          <cell r="P42">
            <v>4.8435833333333331</v>
          </cell>
          <cell r="R42">
            <v>4.29</v>
          </cell>
          <cell r="T42">
            <v>6.2750000000000004</v>
          </cell>
          <cell r="V42">
            <v>5.4796666666666667</v>
          </cell>
          <cell r="X42">
            <v>6.1146666666666674</v>
          </cell>
          <cell r="Z42">
            <v>5.5398333333333341</v>
          </cell>
          <cell r="AB42">
            <v>7.9879999999999995</v>
          </cell>
          <cell r="AD42">
            <v>7.3440000000000003</v>
          </cell>
          <cell r="AF42">
            <v>6.4723333333333342</v>
          </cell>
          <cell r="AH42">
            <v>5.7620000000000005</v>
          </cell>
          <cell r="AJ42">
            <v>6.8915833333333341</v>
          </cell>
          <cell r="AS42">
            <v>5.1079999999999997</v>
          </cell>
          <cell r="AU42">
            <v>4.6886666666666663</v>
          </cell>
          <cell r="AW42">
            <v>4.1399999999999997</v>
          </cell>
          <cell r="AY42">
            <v>2.8940000000000001</v>
          </cell>
          <cell r="BA42">
            <v>4.2076666666666664</v>
          </cell>
          <cell r="BC42">
            <v>2.9616666666666664</v>
          </cell>
          <cell r="BE42">
            <v>3.0013333333333332</v>
          </cell>
          <cell r="BG42">
            <v>3.183333333333334</v>
          </cell>
          <cell r="BI42">
            <v>3.8873333333333329</v>
          </cell>
          <cell r="BK42">
            <v>3.2584166666666663</v>
          </cell>
        </row>
        <row r="43">
          <cell r="H43">
            <v>3.0266666666666668</v>
          </cell>
          <cell r="J43">
            <v>3.06</v>
          </cell>
          <cell r="L43">
            <v>3.0733333333333328</v>
          </cell>
          <cell r="N43">
            <v>3.16</v>
          </cell>
          <cell r="P43">
            <v>3.08</v>
          </cell>
          <cell r="R43">
            <v>3.3366666666666664</v>
          </cell>
          <cell r="T43">
            <v>4.1933333333333325</v>
          </cell>
          <cell r="V43">
            <v>4.7300000000000004</v>
          </cell>
          <cell r="X43">
            <v>5.5066666666666668</v>
          </cell>
          <cell r="Z43">
            <v>4.4416666666666664</v>
          </cell>
          <cell r="AB43">
            <v>5.8999999999999995</v>
          </cell>
          <cell r="AD43">
            <v>5.7233333333333336</v>
          </cell>
          <cell r="AF43">
            <v>5.4766666666666666</v>
          </cell>
          <cell r="AH43">
            <v>5.3033333333333337</v>
          </cell>
          <cell r="AJ43">
            <v>5.600833333333334</v>
          </cell>
          <cell r="AS43">
            <v>5.09</v>
          </cell>
          <cell r="AU43">
            <v>5.166666666666667</v>
          </cell>
          <cell r="AW43">
            <v>5.29</v>
          </cell>
          <cell r="AY43">
            <v>5.13</v>
          </cell>
          <cell r="BA43">
            <v>5.1691666666666665</v>
          </cell>
          <cell r="BC43">
            <v>5.25</v>
          </cell>
          <cell r="BE43">
            <v>5.1966666666666663</v>
          </cell>
          <cell r="BG43">
            <v>5.1833333333333336</v>
          </cell>
          <cell r="BI43">
            <v>5.27</v>
          </cell>
          <cell r="BK43">
            <v>5.2249999999999996</v>
          </cell>
        </row>
        <row r="44">
          <cell r="H44">
            <v>281.26666666666665</v>
          </cell>
          <cell r="J44">
            <v>185.06666666666666</v>
          </cell>
          <cell r="L44">
            <v>144.13333333333341</v>
          </cell>
          <cell r="N44">
            <v>94.96666666666664</v>
          </cell>
          <cell r="P44">
            <v>176.35833333333329</v>
          </cell>
          <cell r="R44">
            <v>95.333333333333357</v>
          </cell>
          <cell r="T44">
            <v>208.1666666666668</v>
          </cell>
          <cell r="V44">
            <v>74.966666666666626</v>
          </cell>
          <cell r="X44">
            <v>60.800000000000054</v>
          </cell>
          <cell r="Z44">
            <v>109.81666666666676</v>
          </cell>
          <cell r="AB44">
            <v>208.8</v>
          </cell>
          <cell r="AD44">
            <v>162.06666666666666</v>
          </cell>
          <cell r="AF44">
            <v>99.566666666666762</v>
          </cell>
          <cell r="AH44">
            <v>45.866666666666674</v>
          </cell>
          <cell r="AJ44">
            <v>129.07500000000002</v>
          </cell>
          <cell r="AS44">
            <v>1.7999999999999794</v>
          </cell>
          <cell r="AU44">
            <v>-47.800000000000068</v>
          </cell>
          <cell r="AW44">
            <v>-115.00000000000003</v>
          </cell>
          <cell r="AY44">
            <v>-223.59999999999997</v>
          </cell>
          <cell r="BA44">
            <v>-96.15</v>
          </cell>
          <cell r="BC44">
            <v>-228.83333333333334</v>
          </cell>
          <cell r="BE44">
            <v>-219.5333333333333</v>
          </cell>
          <cell r="BG44">
            <v>-199.99999999999994</v>
          </cell>
          <cell r="BI44">
            <v>-138.26666666666668</v>
          </cell>
          <cell r="BK44">
            <v>-196.65833333333333</v>
          </cell>
        </row>
        <row r="46">
          <cell r="H46">
            <v>7.6499999999999995</v>
          </cell>
          <cell r="J46">
            <v>7.456666666666667</v>
          </cell>
          <cell r="L46">
            <v>6.9933333333333323</v>
          </cell>
          <cell r="N46">
            <v>6.76</v>
          </cell>
          <cell r="P46">
            <v>7.2149999999999999</v>
          </cell>
          <cell r="R46">
            <v>7.0933333333333337</v>
          </cell>
          <cell r="T46">
            <v>8.49</v>
          </cell>
          <cell r="V46">
            <v>8.9933333333333341</v>
          </cell>
          <cell r="X46">
            <v>9.1233333333333331</v>
          </cell>
          <cell r="Z46">
            <v>8.4250000000000007</v>
          </cell>
          <cell r="AB46">
            <v>8.89</v>
          </cell>
          <cell r="AD46">
            <v>8</v>
          </cell>
          <cell r="AF46">
            <v>8.0533333333333328</v>
          </cell>
          <cell r="AH46">
            <v>7.3866666666666667</v>
          </cell>
          <cell r="AJ46">
            <v>8.0824999999999996</v>
          </cell>
          <cell r="AS46">
            <v>7.3933333333333335</v>
          </cell>
          <cell r="AU46">
            <v>7.75</v>
          </cell>
          <cell r="AW46">
            <v>7.3733333333333348</v>
          </cell>
          <cell r="AY46">
            <v>6.2966666666666669</v>
          </cell>
          <cell r="BA46">
            <v>7.203333333333334</v>
          </cell>
          <cell r="BC46">
            <v>6.54</v>
          </cell>
          <cell r="BE46">
            <v>6.49</v>
          </cell>
          <cell r="BG46">
            <v>5.8533333333333326</v>
          </cell>
          <cell r="BI46">
            <v>5.5533333333333337</v>
          </cell>
          <cell r="BK46">
            <v>6.1091666666666669</v>
          </cell>
        </row>
        <row r="47">
          <cell r="H47">
            <v>6.2800000000000011</v>
          </cell>
          <cell r="J47">
            <v>5.99</v>
          </cell>
          <cell r="L47">
            <v>5.6166666666666663</v>
          </cell>
          <cell r="N47">
            <v>5.6066666666666665</v>
          </cell>
          <cell r="P47">
            <v>5.8733333333333331</v>
          </cell>
          <cell r="R47">
            <v>6.0666666666666664</v>
          </cell>
          <cell r="T47">
            <v>7.083333333333333</v>
          </cell>
          <cell r="V47">
            <v>7.333333333333333</v>
          </cell>
          <cell r="X47">
            <v>7.8366666666666651</v>
          </cell>
          <cell r="Z47">
            <v>7.0799999999999992</v>
          </cell>
          <cell r="AB47">
            <v>7.4833333333333334</v>
          </cell>
          <cell r="AD47">
            <v>6.6199999999999992</v>
          </cell>
          <cell r="AF47">
            <v>6.3233333333333333</v>
          </cell>
          <cell r="AH47">
            <v>5.8933333333333335</v>
          </cell>
          <cell r="AJ47">
            <v>6.58</v>
          </cell>
          <cell r="AS47">
            <v>5.91</v>
          </cell>
          <cell r="AU47">
            <v>6.72</v>
          </cell>
          <cell r="AW47">
            <v>6.78</v>
          </cell>
          <cell r="AY47">
            <v>6.3433333333333337</v>
          </cell>
          <cell r="BA47">
            <v>6.4383333333333335</v>
          </cell>
          <cell r="BC47">
            <v>6.5633333333333335</v>
          </cell>
          <cell r="BE47">
            <v>6.6966666666666663</v>
          </cell>
          <cell r="BG47">
            <v>6.2433333333333332</v>
          </cell>
          <cell r="BI47">
            <v>5.9066666666666663</v>
          </cell>
          <cell r="BK47">
            <v>6.3525</v>
          </cell>
        </row>
        <row r="48">
          <cell r="H48">
            <v>136.99999999999983</v>
          </cell>
          <cell r="J48">
            <v>146.66666666666669</v>
          </cell>
          <cell r="L48">
            <v>137.6666666666666</v>
          </cell>
          <cell r="N48">
            <v>115.33333333333333</v>
          </cell>
          <cell r="P48">
            <v>134.16666666666669</v>
          </cell>
          <cell r="R48">
            <v>102.66666666666673</v>
          </cell>
          <cell r="T48">
            <v>140.66666666666671</v>
          </cell>
          <cell r="V48">
            <v>166.00000000000011</v>
          </cell>
          <cell r="X48">
            <v>128.6666666666668</v>
          </cell>
          <cell r="Z48">
            <v>134.50000000000014</v>
          </cell>
          <cell r="AB48">
            <v>140.66666666666671</v>
          </cell>
          <cell r="AD48">
            <v>138.00000000000009</v>
          </cell>
          <cell r="AF48">
            <v>172.99999999999994</v>
          </cell>
          <cell r="AH48">
            <v>149.33333333333331</v>
          </cell>
          <cell r="AJ48">
            <v>150.24999999999994</v>
          </cell>
          <cell r="AS48">
            <v>148.33333333333334</v>
          </cell>
          <cell r="AU48">
            <v>103.00000000000003</v>
          </cell>
          <cell r="AW48">
            <v>59.333333333333456</v>
          </cell>
          <cell r="AY48">
            <v>-4.6666666666666856</v>
          </cell>
          <cell r="BA48">
            <v>76.500000000000057</v>
          </cell>
          <cell r="BC48">
            <v>-2.3333333333333428</v>
          </cell>
          <cell r="BE48">
            <v>-20.666666666666611</v>
          </cell>
          <cell r="BG48">
            <v>-39.000000000000057</v>
          </cell>
          <cell r="BI48">
            <v>-35.333333333333258</v>
          </cell>
          <cell r="BK48">
            <v>-24.333333333333318</v>
          </cell>
        </row>
        <row r="50">
          <cell r="H50">
            <v>6327.93</v>
          </cell>
          <cell r="J50">
            <v>6359.902</v>
          </cell>
          <cell r="L50">
            <v>6393.4970000000003</v>
          </cell>
          <cell r="N50">
            <v>6476.8600000000006</v>
          </cell>
          <cell r="P50">
            <v>6389.5472500000005</v>
          </cell>
          <cell r="R50">
            <v>6524.5050000000001</v>
          </cell>
          <cell r="T50">
            <v>6600.3130000000001</v>
          </cell>
          <cell r="V50">
            <v>6629.4740000000002</v>
          </cell>
          <cell r="X50">
            <v>6688.6090000000004</v>
          </cell>
          <cell r="Z50">
            <v>6610.7252500000004</v>
          </cell>
          <cell r="AB50">
            <v>6717.4579999999996</v>
          </cell>
          <cell r="AD50">
            <v>6724.2020000000002</v>
          </cell>
          <cell r="AF50">
            <v>6779.5280000000002</v>
          </cell>
          <cell r="AH50">
            <v>6825.8</v>
          </cell>
          <cell r="AJ50">
            <v>6761.7470000000003</v>
          </cell>
          <cell r="AS50">
            <v>6882</v>
          </cell>
          <cell r="AU50">
            <v>6983.9089999999997</v>
          </cell>
          <cell r="AW50">
            <v>7020.0020000000004</v>
          </cell>
          <cell r="AY50">
            <v>7093.1239999999998</v>
          </cell>
          <cell r="BA50">
            <v>6994.75875</v>
          </cell>
          <cell r="BC50">
            <v>7166.6840000000002</v>
          </cell>
          <cell r="BE50">
            <v>7236.4970000000003</v>
          </cell>
          <cell r="BG50">
            <v>7311.2420000000002</v>
          </cell>
          <cell r="BI50">
            <v>7364.6319999999996</v>
          </cell>
          <cell r="BK50">
            <v>7269.7637500000001</v>
          </cell>
        </row>
        <row r="51">
          <cell r="H51">
            <v>12.935</v>
          </cell>
          <cell r="J51">
            <v>14.128333333333336</v>
          </cell>
          <cell r="L51">
            <v>13.805999999999999</v>
          </cell>
          <cell r="N51">
            <v>14.599666666666669</v>
          </cell>
          <cell r="P51">
            <v>13.867250000000002</v>
          </cell>
          <cell r="R51">
            <v>14.941566666666667</v>
          </cell>
          <cell r="T51">
            <v>14.905333333333333</v>
          </cell>
          <cell r="V51">
            <v>14.892333333333333</v>
          </cell>
          <cell r="X51">
            <v>15.31</v>
          </cell>
          <cell r="Z51">
            <v>15.012308333333333</v>
          </cell>
          <cell r="AB51">
            <v>14.665666666666667</v>
          </cell>
          <cell r="AD51">
            <v>14.42</v>
          </cell>
          <cell r="AF51">
            <v>14.8551</v>
          </cell>
          <cell r="AH51">
            <v>14.954333333333333</v>
          </cell>
          <cell r="AJ51">
            <v>14.723775</v>
          </cell>
          <cell r="AS51">
            <v>15.036666666666667</v>
          </cell>
          <cell r="AU51">
            <v>15.128</v>
          </cell>
          <cell r="AW51">
            <v>15.077666666666667</v>
          </cell>
          <cell r="AY51">
            <v>14.948333333333332</v>
          </cell>
          <cell r="BA51">
            <v>15.047666666666666</v>
          </cell>
          <cell r="BC51">
            <v>15.258333333333335</v>
          </cell>
          <cell r="BE51">
            <v>14.504</v>
          </cell>
          <cell r="BG51">
            <v>15.336666666666668</v>
          </cell>
          <cell r="BI51">
            <v>15.003333333333336</v>
          </cell>
          <cell r="BK51">
            <v>15.025583333333335</v>
          </cell>
        </row>
        <row r="52">
          <cell r="H52" t="str">
            <v>Nonprinting!</v>
          </cell>
          <cell r="R52" t="str">
            <v xml:space="preserve"> *Real ($1986) output per employed person.   **Wages, salaries and supplementary labour income.</v>
          </cell>
          <cell r="AH52" t="str">
            <v>S99: EFU, RFU &amp; PatD</v>
          </cell>
          <cell r="AS52" t="str">
            <v xml:space="preserve"> *Real ($1986) output per employed person.   **Wages, salaries and supplementary labour income.</v>
          </cell>
          <cell r="BC52" t="str">
            <v xml:space="preserve"> *Real ($1986) output per employed person.   **Wages, salaries and supplementary labour income.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"/>
      <sheetName val="q1"/>
      <sheetName val="q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TMT-P(new)"/>
      <sheetName val="OSURGDP"/>
      <sheetName val="Change Dec 2023"/>
      <sheetName val="Real Nom vs 2023 Budget"/>
      <sheetName val="Binders (FES 23)"/>
      <sheetName val="Binders (3)"/>
      <sheetName val="Binders (2)"/>
      <sheetName val="Shares"/>
      <sheetName val="Shares_OEAQ2"/>
      <sheetName val="Quarterly"/>
      <sheetName val="CPI"/>
      <sheetName val="DM-Concensus (2)"/>
      <sheetName val="DM-Consensus -Budget"/>
      <sheetName val="OSURGDP_old cb links"/>
      <sheetName val="NGDP vs FES"/>
      <sheetName val="PS_Budget-21"/>
      <sheetName val="CFC"/>
      <sheetName val="Email"/>
      <sheetName val="NGDP"/>
      <sheetName val="NGDP vs Doc"/>
      <sheetName val="Norminal Com."/>
      <sheetName val="DM-Consensus -2"/>
      <sheetName val="budget order survey"/>
      <sheetName val="March_Survey"/>
      <sheetName val="Email_Doc19"/>
      <sheetName val="Email1"/>
      <sheetName val="PS Budget 19"/>
      <sheetName val="Fall-BGT-20"/>
      <sheetName val="Other-&gt;"/>
      <sheetName val="Email_Update2 (2)"/>
      <sheetName val="Email_Update2"/>
      <sheetName val="Email_DocLock"/>
      <sheetName val="Email_FESLock"/>
      <sheetName val="Binders  Summary"/>
      <sheetName val="Ontmt oct"/>
      <sheetName val="Ontmt nov"/>
      <sheetName val="Ontmt nov (2)"/>
      <sheetName val="Sheet1"/>
      <sheetName val="ON revisions"/>
      <sheetName val="ON revisions2"/>
      <sheetName val="ON CA revisions"/>
      <sheetName val="Nominal GDP "/>
      <sheetName val="Module1"/>
      <sheetName val="key indicators"/>
      <sheetName val="Sheet4"/>
      <sheetName val="Sheet2"/>
      <sheetName val="Email1 (2)"/>
    </sheetNames>
    <sheetDataSet>
      <sheetData sheetId="0">
        <row r="5">
          <cell r="B5">
            <v>45232</v>
          </cell>
        </row>
        <row r="6">
          <cell r="B6">
            <v>45190</v>
          </cell>
        </row>
        <row r="7">
          <cell r="B7">
            <v>45148</v>
          </cell>
        </row>
        <row r="8">
          <cell r="B8">
            <v>45224</v>
          </cell>
        </row>
        <row r="9">
          <cell r="B9">
            <v>45273</v>
          </cell>
        </row>
        <row r="10">
          <cell r="B10">
            <v>45275</v>
          </cell>
        </row>
        <row r="11">
          <cell r="B11">
            <v>45279</v>
          </cell>
        </row>
        <row r="12">
          <cell r="B12">
            <v>45223</v>
          </cell>
        </row>
        <row r="13">
          <cell r="B13">
            <v>45275</v>
          </cell>
        </row>
        <row r="14">
          <cell r="B14">
            <v>45182</v>
          </cell>
        </row>
        <row r="15">
          <cell r="B15">
            <v>45250</v>
          </cell>
        </row>
        <row r="16">
          <cell r="B16">
            <v>45187</v>
          </cell>
        </row>
        <row r="17">
          <cell r="B17">
            <v>45250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"/>
      <sheetName val="st"/>
      <sheetName val="ontdat"/>
      <sheetName val="ontcanda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"/>
      <sheetName val="st"/>
      <sheetName val="ontda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"/>
      <sheetName val="st"/>
      <sheetName val="ontdat"/>
      <sheetName val="Annu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"/>
      <sheetName val="st"/>
      <sheetName val="ontda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"/>
      <sheetName val="Quarterly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mp"/>
      <sheetName val="Summary"/>
      <sheetName val="1GDP"/>
      <sheetName val="2Ext"/>
      <sheetName val="3GDPI"/>
      <sheetName val="4PY"/>
      <sheetName val="5GDPE"/>
      <sheetName val="6rGDPE"/>
      <sheetName val="7pGDP"/>
      <sheetName val="CompPE"/>
      <sheetName val="8PE"/>
      <sheetName val="9rPE"/>
      <sheetName val="10pPE"/>
      <sheetName val="data"/>
      <sheetName val="wages"/>
      <sheetName val="quack staff"/>
      <sheetName val="dataAnn"/>
      <sheetName val="Change Key Revenue"/>
      <sheetName val=" Diff 8PE graphs"/>
      <sheetName val="Quack output"/>
      <sheetName val="Quack output_staff"/>
      <sheetName val="OLD&gt;"/>
      <sheetName val="nom scenarios"/>
      <sheetName val="subsidies"/>
      <sheetName val="Scenarios"/>
      <sheetName val="8PE_diff"/>
      <sheetName val="9rPE_diff"/>
      <sheetName val="10pPE_diff"/>
      <sheetName val="string"/>
    </sheetNames>
    <sheetDataSet>
      <sheetData sheetId="0"/>
      <sheetData sheetId="1"/>
      <sheetData sheetId="2"/>
      <sheetData sheetId="3"/>
      <sheetData sheetId="4"/>
      <sheetData sheetId="5">
        <row r="52">
          <cell r="DM52">
            <v>9.4256317086124142</v>
          </cell>
        </row>
      </sheetData>
      <sheetData sheetId="6"/>
      <sheetData sheetId="7"/>
      <sheetData sheetId="8">
        <row r="54">
          <cell r="DN54"/>
        </row>
        <row r="73">
          <cell r="DN73">
            <v>0.19976562569679057</v>
          </cell>
          <cell r="DO73">
            <v>1.2999998257313017</v>
          </cell>
          <cell r="DP73">
            <v>2.500000302069072</v>
          </cell>
          <cell r="DQ73">
            <v>2.3999994204464858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"/>
      <sheetName val="PV"/>
      <sheetName val="CA"/>
      <sheetName val="NL"/>
      <sheetName val="PE"/>
      <sheetName val="NS"/>
      <sheetName val="NB"/>
      <sheetName val="QC"/>
      <sheetName val="ON"/>
      <sheetName val="MB"/>
      <sheetName val="SK"/>
      <sheetName val="AB"/>
      <sheetName val="BC"/>
      <sheetName val="NU"/>
      <sheetName val="NT"/>
      <sheetName val="YT"/>
      <sheetName val="NR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4">
          <cell r="AF54">
            <v>1.7221704565474782</v>
          </cell>
        </row>
        <row r="55">
          <cell r="AF55">
            <v>1.7232501504307551</v>
          </cell>
        </row>
        <row r="56">
          <cell r="AF56">
            <v>1.312424182957006</v>
          </cell>
        </row>
        <row r="57">
          <cell r="AF57">
            <v>2.6971551384202375</v>
          </cell>
        </row>
        <row r="58">
          <cell r="AF58">
            <v>1.6627474573346124</v>
          </cell>
        </row>
        <row r="59">
          <cell r="AF59">
            <v>1.7204891340310446</v>
          </cell>
        </row>
        <row r="60">
          <cell r="AF60">
            <v>0.39145884313012136</v>
          </cell>
        </row>
        <row r="61">
          <cell r="AF61">
            <v>1.824684815132227</v>
          </cell>
        </row>
        <row r="62">
          <cell r="AF62">
            <v>-0.59972309404796587</v>
          </cell>
        </row>
        <row r="63">
          <cell r="AF63">
            <v>-1.3207755358125128</v>
          </cell>
        </row>
        <row r="64">
          <cell r="AF64">
            <v>-2.1428459549646783</v>
          </cell>
        </row>
        <row r="65">
          <cell r="AF65">
            <v>-4.1843388247384645</v>
          </cell>
        </row>
        <row r="66">
          <cell r="AF66">
            <v>3.3920721995741143</v>
          </cell>
        </row>
        <row r="67">
          <cell r="AF67">
            <v>-2.737130920762143</v>
          </cell>
        </row>
        <row r="68">
          <cell r="AF68">
            <v>0.61084462658533845</v>
          </cell>
        </row>
        <row r="69">
          <cell r="AF69">
            <v>2.5905437694591305</v>
          </cell>
        </row>
        <row r="70">
          <cell r="AF70">
            <v>1.2633985410416493</v>
          </cell>
        </row>
        <row r="72">
          <cell r="AF72">
            <v>2.3241966794757873</v>
          </cell>
        </row>
        <row r="73">
          <cell r="AF73">
            <v>2.9729649213132037</v>
          </cell>
        </row>
        <row r="80">
          <cell r="AF80">
            <v>2.0043973386659086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al GDE"/>
      <sheetName val="Income"/>
      <sheetName val="Labou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"/>
      <sheetName val="Sheet1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"/>
      <sheetName val="st"/>
      <sheetName val="ontda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TMT-P(new)"/>
      <sheetName val="OSURGDP"/>
      <sheetName val="Shares"/>
      <sheetName val="Real Nom vs 2022 Budget"/>
      <sheetName val="Shares_OEAQ2"/>
      <sheetName val="Binders (2)"/>
      <sheetName val="Quarterly"/>
      <sheetName val="CPI"/>
      <sheetName val="DM-Concensus"/>
      <sheetName val="DM-Consensus -Budget"/>
      <sheetName val="OSURGDP_old cb links"/>
      <sheetName val="NGDP vs FES"/>
      <sheetName val="PS_Budget-21"/>
      <sheetName val="CFC"/>
      <sheetName val="Email"/>
      <sheetName val="NGDP"/>
      <sheetName val="NGDP vs Doc"/>
      <sheetName val="Norminal Com."/>
      <sheetName val="DM-Consensus -2"/>
      <sheetName val="budget order survey"/>
      <sheetName val="March_Survey"/>
      <sheetName val="Email_Doc19"/>
      <sheetName val="Email1"/>
      <sheetName val="PS Budget 19"/>
      <sheetName val="Fall-BGT-20"/>
      <sheetName val="Other-&gt;"/>
      <sheetName val="Email_Update2 (2)"/>
      <sheetName val="Email_Update2"/>
      <sheetName val="Email_DocLock"/>
      <sheetName val="Email_FESLock"/>
      <sheetName val="Binders  Summary"/>
      <sheetName val="Ontmt oct"/>
      <sheetName val="Ontmt nov"/>
      <sheetName val="Ontmt nov (2)"/>
      <sheetName val="Sheet1"/>
      <sheetName val="ON revisions"/>
      <sheetName val="ON revisions2"/>
      <sheetName val="ON CA revisions"/>
      <sheetName val="Nominal GDP "/>
      <sheetName val="Module1"/>
      <sheetName val="key indicators"/>
      <sheetName val="Sheet4"/>
      <sheetName val="Email1 (2)"/>
    </sheetNames>
    <sheetDataSet>
      <sheetData sheetId="0">
        <row r="5">
          <cell r="H5">
            <v>2.7243815854638109</v>
          </cell>
          <cell r="I5">
            <v>2.4155693184728824</v>
          </cell>
          <cell r="J5">
            <v>-5.7526625098814472</v>
          </cell>
          <cell r="K5">
            <v>4.30929563715946</v>
          </cell>
        </row>
        <row r="6">
          <cell r="E6">
            <v>2.3346220219934652</v>
          </cell>
          <cell r="F6">
            <v>2.5337800610279571</v>
          </cell>
          <cell r="G6">
            <v>2.5115306144704919</v>
          </cell>
          <cell r="J6">
            <v>-5.8408595199526907</v>
          </cell>
        </row>
        <row r="7">
          <cell r="H7">
            <v>2.8</v>
          </cell>
          <cell r="I7">
            <v>2.4</v>
          </cell>
          <cell r="K7">
            <v>4.2</v>
          </cell>
        </row>
        <row r="8">
          <cell r="H8">
            <v>2.7481075944031375</v>
          </cell>
          <cell r="I8">
            <v>2.3537031150458798</v>
          </cell>
          <cell r="J8">
            <v>-5.7526625098814455</v>
          </cell>
          <cell r="K8">
            <v>4.4473388273389869</v>
          </cell>
        </row>
        <row r="12">
          <cell r="H12">
            <v>2.7</v>
          </cell>
          <cell r="I12">
            <v>2.2999999999999998</v>
          </cell>
          <cell r="J12">
            <v>-5.8</v>
          </cell>
          <cell r="K12">
            <v>4.5</v>
          </cell>
        </row>
        <row r="15">
          <cell r="G15">
            <v>2.7</v>
          </cell>
          <cell r="H15">
            <v>2.7</v>
          </cell>
          <cell r="I15">
            <v>2.2999999999999998</v>
          </cell>
          <cell r="J15">
            <v>-5.7</v>
          </cell>
          <cell r="K15">
            <v>4.4000000000000004</v>
          </cell>
        </row>
        <row r="222">
          <cell r="K222">
            <v>6</v>
          </cell>
        </row>
        <row r="231">
          <cell r="K231">
            <v>2.4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Indicators"/>
      <sheetName val="Gross Domestic Expenditures"/>
      <sheetName val="Consumer Expenditures"/>
      <sheetName val="Industry Employment"/>
      <sheetName val="Industry GDP"/>
      <sheetName val="Housing and Residential Investm"/>
      <sheetName val="Industry and Asset Investment"/>
      <sheetName val="Demographics"/>
      <sheetName val="Federal Government"/>
      <sheetName val="Provincial Government"/>
      <sheetName val="Domestic and Personal Income"/>
      <sheetName val="StokesEconomics-January2023Prov"/>
      <sheetName val="Ont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TMT-P(new)"/>
      <sheetName val="OSURGDP"/>
      <sheetName val="OSURGDP_old cb links"/>
      <sheetName val="Email_Doc19"/>
      <sheetName val="Email1"/>
      <sheetName val="PS Budget 19"/>
      <sheetName val="Module1"/>
      <sheetName val="Email1 (2)"/>
    </sheetNames>
    <sheetDataSet>
      <sheetData sheetId="0">
        <row r="5">
          <cell r="L5">
            <v>3.6</v>
          </cell>
          <cell r="M5">
            <v>1.1000000000000001</v>
          </cell>
          <cell r="N5">
            <v>0.4</v>
          </cell>
          <cell r="O5">
            <v>2.2999999999999998</v>
          </cell>
        </row>
        <row r="6">
          <cell r="L6">
            <v>3.5</v>
          </cell>
        </row>
        <row r="7">
          <cell r="L7">
            <v>3.6</v>
          </cell>
        </row>
        <row r="8">
          <cell r="L8">
            <v>3.7</v>
          </cell>
        </row>
        <row r="12">
          <cell r="L12">
            <v>3.6</v>
          </cell>
          <cell r="M12">
            <v>1.1000000000000001</v>
          </cell>
          <cell r="N12">
            <v>0.2</v>
          </cell>
        </row>
        <row r="15">
          <cell r="L15">
            <v>3.6</v>
          </cell>
          <cell r="M15">
            <v>1.1000000000000001</v>
          </cell>
          <cell r="N15">
            <v>0.3</v>
          </cell>
          <cell r="O15">
            <v>1.5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ue Chan" id="{59E0F44F-AC2B-4452-89CD-9D4615FCB64C}" userId="S::Sue.Chan1@ontario.ca::adc3da78-f477-4a52-83a1-67b71805d5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1F8B9E-152B-4866-B4C4-C760F6F4C255}" name="Table512" displayName="Table512" ref="A72:E76" headerRowCount="0" totalsRowShown="0" headerRowDxfId="447" dataDxfId="446">
  <tableColumns count="5">
    <tableColumn id="1" xr3:uid="{B66781DA-F148-4EBE-915F-E79E60B63E78}" name="Column1" headerRowDxfId="445" dataDxfId="444" dataCellStyle="Normal 16 3">
      <calculatedColumnFormula>'Econ Update Dashboard '!A3</calculatedColumnFormula>
    </tableColumn>
    <tableColumn id="3" xr3:uid="{E1CF536E-2373-4271-B20A-FE7388874F1C}" name="Column3" headerRowDxfId="443" dataDxfId="442"/>
    <tableColumn id="4" xr3:uid="{8C76DCFD-0291-4B31-B7FA-4CC229D9DA29}" name="Column4" headerRowDxfId="441" dataDxfId="440"/>
    <tableColumn id="5" xr3:uid="{5D7DBDCC-5DF3-43CC-B0D6-B1ED02725149}" name="Column5" headerRowDxfId="439" dataDxfId="438"/>
    <tableColumn id="6" xr3:uid="{9BC7E627-0855-4710-AC95-304E1BB77039}" name="Column6" headerRowDxfId="437" dataDxfId="4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C15D5-420C-4EBF-85C2-7C3DAAB0AA48}" name="Table5" displayName="Table5" ref="A3:E7" headerRowCount="0" totalsRowShown="0" headerRowDxfId="435">
  <tableColumns count="5">
    <tableColumn id="1" xr3:uid="{39F7E470-E76B-4C59-8919-054BCB4E1C94}" name="Column1" headerRowDxfId="434" dataDxfId="433" dataCellStyle="Normal 16 3"/>
    <tableColumn id="3" xr3:uid="{1587FFE9-AE20-4272-8C7B-2600FEE5D02E}" name="Column3" headerRowDxfId="432"/>
    <tableColumn id="4" xr3:uid="{B4CC32E2-61CB-4A83-830F-CB9D6F0D080B}" name="Column4" headerRowDxfId="431"/>
    <tableColumn id="5" xr3:uid="{E2D80750-85B2-4CD7-A3FB-CCC57E8B3F30}" name="Column5" headerRowDxfId="430"/>
    <tableColumn id="6" xr3:uid="{B982D47B-CDA0-44B0-9F5E-73A952F83047}" name="Column6" headerRowDxf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BA906DA-1535-42B6-A7B6-D0101BFDEF22}" name="Table114" displayName="Table114" ref="A5:R19" headerRowCount="0" totalsRowShown="0" headerRowDxfId="428" dataDxfId="427" tableBorderDxfId="426">
  <tableColumns count="18">
    <tableColumn id="1" xr3:uid="{231A6DC9-2C43-475D-846A-F385022C3C61}" name="Column1" headerRowDxfId="425" dataDxfId="424" headerRowCellStyle="Normal_Ontario"/>
    <tableColumn id="2" xr3:uid="{19487085-527F-402E-8EAC-7B8C24A1A69D}" name="Column2" headerRowDxfId="423" dataDxfId="422" headerRowCellStyle="Normal_Ontario" dataCellStyle="Normal 15 2">
      <calculatedColumnFormula>'Main Survey'!B9</calculatedColumnFormula>
    </tableColumn>
    <tableColumn id="3" xr3:uid="{98147E40-03B8-44DF-B8EA-FB04AA57C279}" name="Column3" headerRowDxfId="421" dataDxfId="420" headerRowCellStyle="Normal 15 2" dataCellStyle="Normal 15 2"/>
    <tableColumn id="4" xr3:uid="{875D0F30-FE19-4950-922E-2E2B06E5F90D}" name="Column4" headerRowDxfId="419" dataDxfId="418" headerRowCellStyle="Normal 15 2" dataCellStyle="Normal 15 2">
      <calculatedColumnFormula>'Main Survey'!D9</calculatedColumnFormula>
    </tableColumn>
    <tableColumn id="5" xr3:uid="{567AD1EE-71CA-4284-92DE-5E1DEFEB397D}" name="Column5" headerRowDxfId="417" dataDxfId="416" headerRowCellStyle="Normal 15 2" dataCellStyle="Normal 15 2">
      <calculatedColumnFormula>IF((ROUND(D5,1))&lt;(ROUND(C5,1)),'Econ Update Dashboard '!$H$12, IF((ROUND( D5,1))&gt;(ROUND(C5,1)), 'Econ Update Dashboard '!$I$12, IF((ROUND(D5,1))=(ROUND(C5,1)), 'Econ Update Dashboard '!$J$12)))</calculatedColumnFormula>
    </tableColumn>
    <tableColumn id="6" xr3:uid="{41E377A7-8677-4AEC-AAB7-9E79904B5FFF}" name="Column6" headerRowDxfId="415" dataDxfId="414" headerRowCellStyle="Normal 15 2" dataCellStyle="Normal 15 2"/>
    <tableColumn id="8" xr3:uid="{BCEA7620-9C77-4EF2-B4ED-6477C153B20E}" name="Column8" headerRowDxfId="413" dataDxfId="412" headerRowCellStyle="Normal 15 2" dataCellStyle="Normal 15 2"/>
    <tableColumn id="9" xr3:uid="{D074E29D-929C-413B-BEC7-5ECFC3D198DF}" name="Column9" headerRowDxfId="411" dataDxfId="410" headerRowCellStyle="Normal 15 2" dataCellStyle="Normal 15 2">
      <calculatedColumnFormula>'Main Survey'!E9</calculatedColumnFormula>
    </tableColumn>
    <tableColumn id="10" xr3:uid="{EADDFB36-9C0A-4DF9-8D3E-995BC0D08179}" name="Column10" headerRowDxfId="409" dataDxfId="408" headerRowCellStyle="Normal 15 2" dataCellStyle="Normal 15 2">
      <calculatedColumnFormula>IF((ROUND(H5,1))&lt;(ROUND(G5,1)),'Econ Update Dashboard '!$H$12, IF((ROUND( H5,1))&gt;(ROUND(G5,1)), 'Econ Update Dashboard '!$I$12, IF((ROUND(H5,1))=(ROUND(G5,1)), 'Econ Update Dashboard '!$J$12)))</calculatedColumnFormula>
    </tableColumn>
    <tableColumn id="11" xr3:uid="{97BB6DF9-2745-4A22-96A4-B9B9D0A028E2}" name="Column11" headerRowDxfId="407" dataDxfId="406" headerRowCellStyle="Normal 15 2" dataCellStyle="Normal 15 2">
      <calculatedColumnFormula>ROUND(H5,1)-ROUND(G5,1)</calculatedColumnFormula>
    </tableColumn>
    <tableColumn id="7" xr3:uid="{D8FE6AAF-B01C-4ACF-9358-793D1A7FB839}" name="Column32" headerRowDxfId="405" dataDxfId="404" headerRowCellStyle="Normal 15 2" dataCellStyle="Normal 15 2"/>
    <tableColumn id="12" xr3:uid="{BDF8F6A6-F839-42F5-93C1-4BD06876DD8E}" name="Column43" headerRowDxfId="403" dataDxfId="402" headerRowCellStyle="Normal 15 2" dataCellStyle="Normal 15 2">
      <calculatedColumnFormula>'Main Survey'!F9</calculatedColumnFormula>
    </tableColumn>
    <tableColumn id="13" xr3:uid="{7313B597-84B9-467E-B296-31A7ADDAC79E}" name="Column54" headerRowDxfId="401" dataDxfId="400" headerRowCellStyle="Normal 15 2" dataCellStyle="Normal 15 2">
      <calculatedColumnFormula>IF((ROUND(L5,1))&lt;(ROUND(K5,1)),'Econ Update Dashboard '!$H$12, IF((ROUND( L5,1))&gt;(ROUND(K5,1)), 'Econ Update Dashboard '!$I$12, IF((ROUND(L5,1))=(ROUND(K5,1)), 'Econ Update Dashboard '!$J$12)))</calculatedColumnFormula>
    </tableColumn>
    <tableColumn id="14" xr3:uid="{F6E8B1A7-3824-4E58-BE0F-BE9904DEE5A0}" name="Column65" headerRowDxfId="399" dataDxfId="398" headerRowCellStyle="Normal 15 2" dataCellStyle="Normal 15 2"/>
    <tableColumn id="15" xr3:uid="{654FBADF-3892-4CA3-BEEF-3D12513DBA0F}" name="Column86" headerRowDxfId="397" dataDxfId="396" headerRowCellStyle="Normal 15 2" dataCellStyle="Normal 15 2"/>
    <tableColumn id="16" xr3:uid="{BD49563C-3373-4A2D-AD8A-52D58C7D4549}" name="Column97" headerRowDxfId="395" dataDxfId="394" headerRowCellStyle="Normal 15 2" dataCellStyle="Normal 15 2">
      <calculatedColumnFormula>'Main Survey'!G9</calculatedColumnFormula>
    </tableColumn>
    <tableColumn id="17" xr3:uid="{F2CB279A-06A8-45C3-ADB4-C1E3AB9238A8}" name="Column108" headerRowDxfId="393" dataDxfId="392" headerRowCellStyle="Normal 15 2" dataCellStyle="Normal 15 2">
      <calculatedColumnFormula>IF((ROUND(P5,1))&lt;(ROUND(O5,1)),'Econ Update Dashboard '!$H$12, IF((ROUND( P5,1))&gt;(ROUND(O5,1)), 'Econ Update Dashboard '!$I$12, IF((ROUND(P5,1))=(ROUND(O5,1)), 'Econ Update Dashboard '!$J$12)))</calculatedColumnFormula>
    </tableColumn>
    <tableColumn id="18" xr3:uid="{C85086C4-8B1F-46F0-B1B6-42B24A72F21D}" name="Column119" headerRowDxfId="391" dataDxfId="390" headerRowCellStyle="Normal 15 2" dataCellStyle="Normal 15 2">
      <calculatedColumnFormula>ROUND(P5,1)-ROUND(O5,1)</calculatedColumnFormula>
    </tableColumn>
  </tableColumns>
  <tableStyleInfo name="Table Style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25B5B2-C0CA-4F5C-875C-53E5465A45A9}" name="Table11415" displayName="Table11415" ref="A28:R42" headerRowCount="0" totalsRowShown="0" headerRowDxfId="389" dataDxfId="388" tableBorderDxfId="387">
  <tableColumns count="18">
    <tableColumn id="1" xr3:uid="{038F17B3-5745-4EFF-8A2F-75C6A785E31D}" name="Column1" headerRowDxfId="386" dataDxfId="385" headerRowCellStyle="Normal_Ontario"/>
    <tableColumn id="2" xr3:uid="{872432F8-2112-4547-BA1D-67AC5269DA85}" name="Column2" headerRowDxfId="384" dataDxfId="383" headerRowCellStyle="Normal_Ontario" dataCellStyle="Normal 15 2">
      <calculatedColumnFormula>'Main Survey'!B9</calculatedColumnFormula>
    </tableColumn>
    <tableColumn id="3" xr3:uid="{B176E7E5-55AA-4C24-84E3-D3CEA4963EDE}" name="Column3" headerRowDxfId="382" dataDxfId="381" headerRowCellStyle="Normal 15 2" dataCellStyle="Normal 15 2"/>
    <tableColumn id="4" xr3:uid="{92D7329B-CC7C-47BE-9650-CEB77BE09C73}" name="Column4" headerRowDxfId="380" dataDxfId="379" headerRowCellStyle="Normal 15 2" dataCellStyle="Normal 15 2">
      <calculatedColumnFormula>'Main Survey'!J9</calculatedColumnFormula>
    </tableColumn>
    <tableColumn id="5" xr3:uid="{F270C519-9A9F-46CD-A06F-1BC259936D4F}" name="Column5" headerRowDxfId="378" dataDxfId="377" headerRowCellStyle="Normal 15 2" dataCellStyle="Normal 15 2">
      <calculatedColumnFormula>IF((ROUND(D28,1))&lt;(ROUND(C28,1)),'Econ Update Dashboard '!$H$12, IF((ROUND( D28,1))&gt;(ROUND(C28,1)), 'Econ Update Dashboard '!$I$12, IF((ROUND(D28,1))=(ROUND(C28,1)), 'Econ Update Dashboard '!$J$12)))</calculatedColumnFormula>
    </tableColumn>
    <tableColumn id="6" xr3:uid="{AB8A4568-8A0C-4F57-B5B6-5EDCE5A1CF47}" name="Column6" headerRowDxfId="376" dataDxfId="375" headerRowCellStyle="Normal 15 2" dataCellStyle="Normal 15 2"/>
    <tableColumn id="8" xr3:uid="{295C6239-498E-4233-A1EC-6B876EE60EEF}" name="Column8" headerRowDxfId="374" dataDxfId="373" headerRowCellStyle="Normal 15 2" dataCellStyle="Normal 15 2"/>
    <tableColumn id="9" xr3:uid="{2002A6EB-6F17-469F-91D9-C14DEA94DBDB}" name="Column9" headerRowDxfId="372" dataDxfId="371" headerRowCellStyle="Normal 15 2" dataCellStyle="Normal 15 2">
      <calculatedColumnFormula>'Main Survey'!K9</calculatedColumnFormula>
    </tableColumn>
    <tableColumn id="10" xr3:uid="{7B98F6B3-8322-4EB4-A226-EE8B81A94528}" name="Column10" headerRowDxfId="370" dataDxfId="369" headerRowCellStyle="Normal 15 2" dataCellStyle="Normal 15 2">
      <calculatedColumnFormula>IF((ROUND(H28,1))&lt;(ROUND(G28,1)),'Econ Update Dashboard '!$H$12, IF((ROUND( H28,1))&gt;(ROUND(G28,1)), 'Econ Update Dashboard '!$I$12, IF((ROUND(H28,1))=(ROUND(G28,1)), 'Econ Update Dashboard '!$J$12)))</calculatedColumnFormula>
    </tableColumn>
    <tableColumn id="11" xr3:uid="{AA22A19F-E957-47EF-801F-1E59243ADEBA}" name="Column11" headerRowDxfId="368" dataDxfId="367" headerRowCellStyle="Normal 15 2" dataCellStyle="Normal 15 2"/>
    <tableColumn id="7" xr3:uid="{E22F688B-7D4A-43A5-B9E0-4989E7D136F3}" name="Column32" headerRowDxfId="366" dataDxfId="365" headerRowCellStyle="Normal 15 2" dataCellStyle="Normal 15 2"/>
    <tableColumn id="12" xr3:uid="{414E812D-37E8-438D-8023-BCB919F688F9}" name="Column43" headerRowDxfId="364" dataDxfId="363" headerRowCellStyle="Normal 15 2" dataCellStyle="Normal 15 2">
      <calculatedColumnFormula>'Main Survey'!L9</calculatedColumnFormula>
    </tableColumn>
    <tableColumn id="13" xr3:uid="{F77A8739-360A-4865-A8E5-E9BA1CB4DD2D}" name="Column54" headerRowDxfId="362" dataDxfId="361" headerRowCellStyle="Normal 15 2" dataCellStyle="Normal 15 2">
      <calculatedColumnFormula>IF((ROUND(L28,1))&lt;(ROUND(K28,1)),'Econ Update Dashboard '!$H$12, IF((ROUND( L28,1))&gt;(ROUND(K28,1)), 'Econ Update Dashboard '!$I$12, IF((ROUND(L28,1))=(ROUND(K28,1)), 'Econ Update Dashboard '!$J$12)))</calculatedColumnFormula>
    </tableColumn>
    <tableColumn id="14" xr3:uid="{ED550374-487B-4AFD-8E63-52129F58DBAE}" name="Column65" headerRowDxfId="360" dataDxfId="359" headerRowCellStyle="Normal 15 2" dataCellStyle="Normal 15 2"/>
    <tableColumn id="15" xr3:uid="{1265D4EB-D1AD-4545-AD70-57E5968D2AEB}" name="Column86" headerRowDxfId="358" dataDxfId="357" headerRowCellStyle="Normal 15 2" dataCellStyle="Normal 15 2"/>
    <tableColumn id="16" xr3:uid="{CA54A63D-0ED6-4117-8372-B3D068A66924}" name="Column97" headerRowDxfId="356" dataDxfId="355" headerRowCellStyle="Normal 15 2" dataCellStyle="Normal 15 2">
      <calculatedColumnFormula>'Main Survey'!M9</calculatedColumnFormula>
    </tableColumn>
    <tableColumn id="17" xr3:uid="{C6C01B99-F867-4A1E-89B5-216620DC963D}" name="Column108" headerRowDxfId="354" dataDxfId="353" headerRowCellStyle="Normal 15 2" dataCellStyle="Normal 15 2">
      <calculatedColumnFormula>IF((ROUND(P28,1))&lt;(ROUND(O28,1)),'Econ Update Dashboard '!$H$12, IF((ROUND( P28,1))&gt;(ROUND(O28,1)), 'Econ Update Dashboard '!$I$12, IF((ROUND(P28,1))=(ROUND(O28,1)), 'Econ Update Dashboard '!$J$12)))</calculatedColumnFormula>
    </tableColumn>
    <tableColumn id="18" xr3:uid="{0B700030-6006-45E8-B5CD-2DBCA286101B}" name="Column119" headerRowDxfId="352" dataDxfId="351" headerRowCellStyle="Normal 15 2" dataCellStyle="Normal 15 2"/>
  </tableColumns>
  <tableStyleInfo name="Table Style 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DC37CB-06B7-4C2E-9F26-44D5BBFB158B}" name="Table1141516" displayName="Table1141516" ref="A50:R63" headerRowCount="0" totalsRowShown="0" headerRowDxfId="350" dataDxfId="349" tableBorderDxfId="348">
  <tableColumns count="18">
    <tableColumn id="1" xr3:uid="{F8C8CBF0-B0E9-4B4E-8935-A404415CCF08}" name="Column1" headerRowDxfId="347" dataDxfId="346" headerRowCellStyle="Normal_Ontario"/>
    <tableColumn id="2" xr3:uid="{603ADB72-43C6-45C1-AF23-836E78204358}" name="Column2" headerRowDxfId="345" dataDxfId="344" headerRowCellStyle="Normal_Ontario" dataCellStyle="Normal 15 2">
      <calculatedColumnFormula>'Main Survey'!B104</calculatedColumnFormula>
    </tableColumn>
    <tableColumn id="3" xr3:uid="{9FA3CEAB-D27D-4574-96A7-4B39C1102955}" name="Column3" headerRowDxfId="343" dataDxfId="342" headerRowCellStyle="Normal 15 2" dataCellStyle="Normal 15 2"/>
    <tableColumn id="4" xr3:uid="{A6E78B98-F53E-4FC5-AE40-AC97C949F99D}" name="Column4" headerRowDxfId="341" dataDxfId="340" headerRowCellStyle="Normal 15 2" dataCellStyle="Normal 15 2">
      <calculatedColumnFormula>'Main Survey'!P104</calculatedColumnFormula>
    </tableColumn>
    <tableColumn id="5" xr3:uid="{FD36EEFF-D92B-4125-BE97-359C744A0720}" name="Column5" headerRowDxfId="339" dataDxfId="338" headerRowCellStyle="Normal 15 2" dataCellStyle="Normal 15 2">
      <calculatedColumnFormula>IF((ROUND(D50,1))&lt;(ROUND(C50,1)),'Econ Update Dashboard '!$H$12, IF((ROUND( D50,1))&gt;(ROUND(C50,1)), 'Econ Update Dashboard '!$I$12, IF((ROUND(D50,1))=(ROUND(C50,1)), 'Econ Update Dashboard '!$J$12)))</calculatedColumnFormula>
    </tableColumn>
    <tableColumn id="6" xr3:uid="{9BEACCF9-B028-4ED2-99D3-0FAE92FC4EEE}" name="Column6" headerRowDxfId="337" dataDxfId="336" headerRowCellStyle="Normal 15 2" dataCellStyle="Normal 15 2"/>
    <tableColumn id="8" xr3:uid="{DBF03883-B9BF-4B0E-AB34-4DE1327CD4B6}" name="Column8" headerRowDxfId="335" dataDxfId="334" headerRowCellStyle="Normal 15 2" dataCellStyle="Normal 15 2"/>
    <tableColumn id="9" xr3:uid="{5A3C31BA-8B90-4DED-9D48-1AE9F78C0D10}" name="Column9" headerRowDxfId="333" dataDxfId="332" headerRowCellStyle="Normal 15 2" dataCellStyle="Normal 15 2">
      <calculatedColumnFormula>'Main Survey'!Q104</calculatedColumnFormula>
    </tableColumn>
    <tableColumn id="10" xr3:uid="{DABDF0E6-5CAD-4715-8EB6-1B5F196C2061}" name="Column10" headerRowDxfId="331" dataDxfId="330" headerRowCellStyle="Normal 15 2" dataCellStyle="Normal 15 2">
      <calculatedColumnFormula>IF((ROUND(H50,1))&lt;(ROUND(G50,1)),'Econ Update Dashboard '!$H$12, IF((ROUND( H50,1))&gt;(ROUND(G50,1)), 'Econ Update Dashboard '!$I$12, IF((ROUND(H50,1))=(ROUND(G50,1)), 'Econ Update Dashboard '!$J$12)))</calculatedColumnFormula>
    </tableColumn>
    <tableColumn id="11" xr3:uid="{9148CC76-7EFE-4123-8F45-739AC4E82540}" name="Column11" headerRowDxfId="329" dataDxfId="328" headerRowCellStyle="Normal 15 2" dataCellStyle="Normal 15 2"/>
    <tableColumn id="7" xr3:uid="{BDF177CB-B5C1-44D4-AC91-9721E93960C1}" name="Column32" headerRowDxfId="327" dataDxfId="326" headerRowCellStyle="Normal 15 2" dataCellStyle="Normal 15 2"/>
    <tableColumn id="12" xr3:uid="{6B158E65-CF2D-4954-92B8-807014349EFB}" name="Column43" headerRowDxfId="325" dataDxfId="324" headerRowCellStyle="Normal 15 2" dataCellStyle="Normal 15 2">
      <calculatedColumnFormula>'Main Survey'!R104</calculatedColumnFormula>
    </tableColumn>
    <tableColumn id="13" xr3:uid="{D6034EDA-98A1-4999-943B-F1CAB63B36D4}" name="Column54" headerRowDxfId="323" dataDxfId="322" headerRowCellStyle="Normal 15 2" dataCellStyle="Normal 15 2">
      <calculatedColumnFormula>IF((ROUND(L50,1))&lt;(ROUND(K50,1)),'Econ Update Dashboard '!$H$12, IF((ROUND( L50,1))&gt;(ROUND(K50,1)), 'Econ Update Dashboard '!$I$12, IF((ROUND(L50,1))=(ROUND(K50,1)), 'Econ Update Dashboard '!$J$12)))</calculatedColumnFormula>
    </tableColumn>
    <tableColumn id="14" xr3:uid="{3D33550F-625C-41D9-BC04-2CCA9C7342D3}" name="Column65" headerRowDxfId="321" dataDxfId="320" headerRowCellStyle="Normal 15 2" dataCellStyle="Normal 15 2"/>
    <tableColumn id="15" xr3:uid="{94837352-132A-4D9A-85F3-99ADF0B6A77F}" name="Column86" headerRowDxfId="319" dataDxfId="318" headerRowCellStyle="Normal 15 2" dataCellStyle="Normal 15 2"/>
    <tableColumn id="16" xr3:uid="{BD7297D0-4BBE-4D06-81DF-E890A8A78FF1}" name="Column97" headerRowDxfId="317" dataDxfId="316" headerRowCellStyle="Normal 15 2" dataCellStyle="Normal 15 2">
      <calculatedColumnFormula>'Main Survey'!S104</calculatedColumnFormula>
    </tableColumn>
    <tableColumn id="17" xr3:uid="{40302E9E-72F7-47A4-AD90-49F317E772C6}" name="Column108" headerRowDxfId="315" dataDxfId="314" headerRowCellStyle="Normal 15 2" dataCellStyle="Normal 15 2">
      <calculatedColumnFormula>IF((ROUND(P50,1))&lt;(ROUND(O50,1)),'Econ Update Dashboard '!$H$12, IF((ROUND( P50,1))&gt;(ROUND(O50,1)), 'Econ Update Dashboard '!$I$12, IF((ROUND(P50,1))=(ROUND(O50,1)), 'Econ Update Dashboard '!$J$12)))</calculatedColumnFormula>
    </tableColumn>
    <tableColumn id="18" xr3:uid="{EBC2AFF6-8A66-465A-8868-44192EAA8268}" name="Column119" headerRowDxfId="313" dataDxfId="312" headerRowCellStyle="Normal 15 2" dataCellStyle="Normal 15 2"/>
  </tableColumns>
  <tableStyleInfo name="Table Style 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1E7AC3-04C9-4402-B836-2DD45C1E6D8B}" name="Table1141517" displayName="Table1141517" ref="A72:R86" headerRowCount="0" totalsRowShown="0" headerRowDxfId="311" dataDxfId="310" tableBorderDxfId="309">
  <tableColumns count="18">
    <tableColumn id="1" xr3:uid="{FD4CA50D-BB7F-4CC7-B397-60CC99E1EE1D}" name="Column1" headerRowDxfId="308" dataDxfId="307" headerRowCellStyle="Normal_Ontario"/>
    <tableColumn id="2" xr3:uid="{DCED050F-C17C-4352-8477-969194CB2C15}" name="Column2" headerRowDxfId="306" dataDxfId="305" headerRowCellStyle="Normal_Ontario" dataCellStyle="Normal 15 2">
      <calculatedColumnFormula>'Main Survey'!B57</calculatedColumnFormula>
    </tableColumn>
    <tableColumn id="3" xr3:uid="{30091C1D-9DD1-4BE7-8544-8D9FD6EB553A}" name="Column3" headerRowDxfId="304" dataDxfId="303" headerRowCellStyle="Normal 15 2" dataCellStyle="Normal 15 2"/>
    <tableColumn id="4" xr3:uid="{C02183F8-B68A-4867-8DEF-A266B2AB5A70}" name="Column4" headerRowDxfId="302" dataDxfId="301" headerRowCellStyle="Normal 15 2" dataCellStyle="Normal 15 2">
      <calculatedColumnFormula>'Main Survey'!D57</calculatedColumnFormula>
    </tableColumn>
    <tableColumn id="5" xr3:uid="{B2609C3F-EE35-466A-AD92-02C684109FFB}" name="Column5" headerRowDxfId="300" dataDxfId="299" headerRowCellStyle="Normal 15 2" dataCellStyle="Normal 15 2">
      <calculatedColumnFormula>IF((ROUND(D72,1))&lt;(ROUND(C72,1)),'Econ Update Dashboard '!$H$12, IF((ROUND( D72,1))&gt;(ROUND(C72,1)), 'Econ Update Dashboard '!$I$12, IF((ROUND(D72,1))=(ROUND(C72,1)), 'Econ Update Dashboard '!$J$12)))</calculatedColumnFormula>
    </tableColumn>
    <tableColumn id="6" xr3:uid="{A98304ED-78D7-48F8-BE68-237AA861726E}" name="Column6" headerRowDxfId="298" dataDxfId="297" headerRowCellStyle="Normal 15 2" dataCellStyle="Normal 15 2"/>
    <tableColumn id="8" xr3:uid="{DEEEC2D1-3E94-4E85-9C17-212F0E417D42}" name="Column8" headerRowDxfId="296" dataDxfId="295" headerRowCellStyle="Normal 15 2" dataCellStyle="Normal 15 2"/>
    <tableColumn id="9" xr3:uid="{CC9FCDF2-3506-4B6E-B7DD-A6098603A1AC}" name="Column9" headerRowDxfId="294" dataDxfId="293" headerRowCellStyle="Normal 15 2" dataCellStyle="Normal 15 2">
      <calculatedColumnFormula>'Main Survey'!E57</calculatedColumnFormula>
    </tableColumn>
    <tableColumn id="10" xr3:uid="{56056760-AE91-421E-BEB5-F8792219F896}" name="Column10" headerRowDxfId="292" dataDxfId="291" headerRowCellStyle="Normal 15 2" dataCellStyle="Normal 15 2">
      <calculatedColumnFormula>IF((ROUND(H72,1))&lt;(ROUND(G72,1)),'Econ Update Dashboard '!$H$12, IF((ROUND( H72,1))&gt;(ROUND(G72,1)), 'Econ Update Dashboard '!$I$12, IF((ROUND(H72,1))=(ROUND(G72,1)), 'Econ Update Dashboard '!$J$12)))</calculatedColumnFormula>
    </tableColumn>
    <tableColumn id="11" xr3:uid="{F5376288-DBC8-4B9E-8CAC-B51891338FC2}" name="Column11" headerRowDxfId="290" dataDxfId="289" headerRowCellStyle="Normal 15 2" dataCellStyle="Normal 15 2"/>
    <tableColumn id="7" xr3:uid="{E04953D4-93AA-4256-8BC2-7599E7723055}" name="Column32" headerRowDxfId="288" dataDxfId="287" headerRowCellStyle="Normal 15 2" dataCellStyle="Normal 15 2"/>
    <tableColumn id="12" xr3:uid="{9CC24F45-8F38-4D79-9D58-BC08B596C825}" name="Column43" headerRowDxfId="286" dataDxfId="285" headerRowCellStyle="Normal 15 2" dataCellStyle="Normal 15 2">
      <calculatedColumnFormula>'Main Survey'!F57</calculatedColumnFormula>
    </tableColumn>
    <tableColumn id="13" xr3:uid="{09212CD0-DBDE-43A1-863A-E49379C26483}" name="Column54" headerRowDxfId="284" dataDxfId="283" headerRowCellStyle="Normal 15 2" dataCellStyle="Normal 15 2">
      <calculatedColumnFormula>IF((ROUND(L72,1))&lt;(ROUND(K72,1)),'Econ Update Dashboard '!$H$12, IF((ROUND( L72,1))&gt;(ROUND(K72,1)), 'Econ Update Dashboard '!$I$12, IF((ROUND(L72,1))=(ROUND(K72,1)), 'Econ Update Dashboard '!$J$12)))</calculatedColumnFormula>
    </tableColumn>
    <tableColumn id="14" xr3:uid="{7DBDB7EB-5A7D-4108-9E9E-7F9660B5E740}" name="Column65" headerRowDxfId="282" dataDxfId="281" headerRowCellStyle="Normal 15 2" dataCellStyle="Normal 15 2"/>
    <tableColumn id="15" xr3:uid="{44572B0C-1DE8-4966-ADCC-8DD43F1D7003}" name="Column86" headerRowDxfId="280" dataDxfId="279" headerRowCellStyle="Normal 15 2" dataCellStyle="Normal 15 2"/>
    <tableColumn id="16" xr3:uid="{CE16B3C8-F45C-4B64-A5DA-4EBC9B7FEBD2}" name="Column97" headerRowDxfId="278" dataDxfId="277" headerRowCellStyle="Normal 15 2" dataCellStyle="Normal 15 2">
      <calculatedColumnFormula>'Main Survey'!G57</calculatedColumnFormula>
    </tableColumn>
    <tableColumn id="17" xr3:uid="{826C098B-A5EB-4411-86EB-81AD383F3650}" name="Column108" headerRowDxfId="276" dataDxfId="275" headerRowCellStyle="Normal 15 2" dataCellStyle="Normal 15 2">
      <calculatedColumnFormula>IF((ROUND(P72,1))&lt;(ROUND(O72,1)),'Econ Update Dashboard '!$H$12, IF((ROUND( P72,1))&gt;(ROUND(O72,1)), 'Econ Update Dashboard '!$I$12, IF((ROUND(P72,1))=(ROUND(O72,1)), 'Econ Update Dashboard '!$J$12)))</calculatedColumnFormula>
    </tableColumn>
    <tableColumn id="18" xr3:uid="{CFE923EE-A975-4235-AD26-C07445A09064}" name="Column119" headerRowDxfId="274" dataDxfId="273" headerRowCellStyle="Normal 15 2" dataCellStyle="Normal 15 2"/>
  </tableColumns>
  <tableStyleInfo name="Table Style 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A0738BF-FD2F-413C-B08A-5659DAECABFE}" name="Table1141519" displayName="Table1141519" ref="A98:R112" headerRowCount="0" totalsRowShown="0" headerRowDxfId="272" dataDxfId="271" tableBorderDxfId="270">
  <tableColumns count="18">
    <tableColumn id="1" xr3:uid="{94BD1F4F-E194-4EC1-A907-CEE2B11F5729}" name="Column1" headerRowDxfId="269" dataDxfId="268" headerRowCellStyle="Normal_Ontario"/>
    <tableColumn id="2" xr3:uid="{C25BEF4C-98C0-4449-8316-F3AB0BDBF9BB}" name="Column2" headerRowDxfId="267" dataDxfId="266" headerRowCellStyle="Normal_Ontario" dataCellStyle="Normal 15 2">
      <calculatedColumnFormula>'Main Survey'!B145</calculatedColumnFormula>
    </tableColumn>
    <tableColumn id="3" xr3:uid="{818691EF-C061-423E-9D49-5C4F687B0650}" name="Column3" headerRowDxfId="265" dataDxfId="264" headerRowCellStyle="Normal 15 2" dataCellStyle="Normal 15 2"/>
    <tableColumn id="4" xr3:uid="{8251AAB3-D163-4560-A043-B65117A1684F}" name="Column4" headerRowDxfId="263" dataDxfId="262" headerRowCellStyle="Normal 15 2" dataCellStyle="Normal 15 2">
      <calculatedColumnFormula>'Main Survey'!J145</calculatedColumnFormula>
    </tableColumn>
    <tableColumn id="5" xr3:uid="{0F50C276-4450-4347-AB34-2D08470AB503}" name="Column5" headerRowDxfId="261" dataDxfId="260" headerRowCellStyle="Normal 15 2" dataCellStyle="Normal 15 2">
      <calculatedColumnFormula>IF((ROUND(D98,1))&lt;(ROUND(C98,1)),'Econ Update Dashboard '!$H$12, IF((ROUND( D98,1))&gt;(ROUND(C98,1)), 'Econ Update Dashboard '!$I$12, IF((ROUND(D98,1))=(ROUND(C98,1)), 'Econ Update Dashboard '!$J$12)))</calculatedColumnFormula>
    </tableColumn>
    <tableColumn id="6" xr3:uid="{F8E52664-098A-4114-9C80-C95258A11338}" name="Column6" headerRowDxfId="259" dataDxfId="258" headerRowCellStyle="Normal 15 2" dataCellStyle="Normal 15 2"/>
    <tableColumn id="8" xr3:uid="{B5F03CC9-7B4E-437E-B263-86CF439008A8}" name="Column8" headerRowDxfId="257" dataDxfId="256" headerRowCellStyle="Normal 15 2" dataCellStyle="Normal 15 2"/>
    <tableColumn id="9" xr3:uid="{A2CBAA81-5697-4661-AFC0-9E75A9D32790}" name="Column9" headerRowDxfId="255" dataDxfId="254" headerRowCellStyle="Normal 15 2" dataCellStyle="Normal 15 2">
      <calculatedColumnFormula>'Main Survey'!K145</calculatedColumnFormula>
    </tableColumn>
    <tableColumn id="10" xr3:uid="{4CC41B67-209E-4625-AE9E-113478D9C7E1}" name="Column10" headerRowDxfId="253" dataDxfId="252" headerRowCellStyle="Normal 15 2" dataCellStyle="Normal 15 2">
      <calculatedColumnFormula>IF((ROUND(H98,1))&lt;(ROUND(G98,1)),'Econ Update Dashboard '!$H$12, IF((ROUND( H98,1))&gt;(ROUND(G98,1)), 'Econ Update Dashboard '!$I$12, IF((ROUND(H98,1))=(ROUND(G98,1)), 'Econ Update Dashboard '!$J$12)))</calculatedColumnFormula>
    </tableColumn>
    <tableColumn id="11" xr3:uid="{62699223-AB15-40B2-82C7-1D05E803CF2B}" name="Column11" headerRowDxfId="251" dataDxfId="250" headerRowCellStyle="Normal 15 2" dataCellStyle="Normal 15 2"/>
    <tableColumn id="7" xr3:uid="{E36D1C17-C93A-4956-8835-CCF673B8FC5E}" name="Column32" headerRowDxfId="249" dataDxfId="248" headerRowCellStyle="Normal 15 2" dataCellStyle="Normal 15 2"/>
    <tableColumn id="12" xr3:uid="{C85CEE05-D4FF-466B-994B-363260DE0148}" name="Column43" headerRowDxfId="247" dataDxfId="246" headerRowCellStyle="Normal 15 2" dataCellStyle="Normal 15 2">
      <calculatedColumnFormula>'Main Survey'!L145</calculatedColumnFormula>
    </tableColumn>
    <tableColumn id="13" xr3:uid="{1EA77963-DDB9-483E-8882-B0907B3C891C}" name="Column54" headerRowDxfId="245" dataDxfId="244" headerRowCellStyle="Normal 15 2" dataCellStyle="Normal 15 2">
      <calculatedColumnFormula>IF((ROUND(L98,1))&lt;(ROUND(K98,1)),'Econ Update Dashboard '!$H$12, IF((ROUND( L98,1))&gt;(ROUND(K98,1)), 'Econ Update Dashboard '!$I$12, IF((ROUND(L98,1))=(ROUND(K98,1)), 'Econ Update Dashboard '!$J$12)))</calculatedColumnFormula>
    </tableColumn>
    <tableColumn id="14" xr3:uid="{8A709B3C-4C82-4666-BC7D-C2549CDDEFC1}" name="Column65" headerRowDxfId="243" dataDxfId="242" headerRowCellStyle="Normal 15 2" dataCellStyle="Normal 15 2"/>
    <tableColumn id="15" xr3:uid="{A62ED538-1024-4970-A6D7-93C6C5D32AAB}" name="Column86" headerRowDxfId="241" dataDxfId="240" headerRowCellStyle="Normal 15 2" dataCellStyle="Normal 15 2"/>
    <tableColumn id="16" xr3:uid="{3A89CDF1-C674-4711-A1D7-8F114EC50037}" name="Column97" headerRowDxfId="239" dataDxfId="238" headerRowCellStyle="Normal 15 2" dataCellStyle="Normal 15 2">
      <calculatedColumnFormula>'Main Survey'!M145</calculatedColumnFormula>
    </tableColumn>
    <tableColumn id="17" xr3:uid="{8B09504B-0193-4889-9C14-1055E262EB50}" name="Column108" headerRowDxfId="237" dataDxfId="236" headerRowCellStyle="Normal 15 2" dataCellStyle="Normal 15 2">
      <calculatedColumnFormula>IF((ROUND(P98,1))&lt;(ROUND(O98,1)),'Econ Update Dashboard '!$H$12, IF((ROUND( P98,1))&gt;(ROUND(O98,1)), 'Econ Update Dashboard '!$I$12, IF((ROUND(P98,1))=(ROUND(O98,1)), 'Econ Update Dashboard '!$J$12)))</calculatedColumnFormula>
    </tableColumn>
    <tableColumn id="18" xr3:uid="{C8DD4C6D-3A85-450B-BB05-5075694E5C80}" name="Column119" headerRowDxfId="235" dataDxfId="234" headerRowCellStyle="Normal 15 2" dataCellStyle="Normal 15 2"/>
  </tableColumns>
  <tableStyleInfo name="Table Style 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6D04E61-9FD2-4DF9-8868-D2F11CEB5BA9}" name="Table114151921" displayName="Table114151921" ref="A121:R135" headerRowCount="0" totalsRowShown="0" headerRowDxfId="233" dataDxfId="232" tableBorderDxfId="231">
  <tableColumns count="18">
    <tableColumn id="1" xr3:uid="{82324D93-66C0-4FA3-93EE-23FEF966B3AE}" name="Column1" headerRowDxfId="230" dataDxfId="229" headerRowCellStyle="Normal_Ontario"/>
    <tableColumn id="2" xr3:uid="{2788474A-B9BB-48E7-A682-C3E1CF3D35C2}" name="Column2" headerRowDxfId="228" dataDxfId="227" headerRowCellStyle="Normal_Ontario" dataCellStyle="Normal 15 2">
      <calculatedColumnFormula>'Main Survey'!B145</calculatedColumnFormula>
    </tableColumn>
    <tableColumn id="3" xr3:uid="{92C03A6A-1045-4E7D-9DF6-7F8F96157A12}" name="Column3" headerRowDxfId="226" dataDxfId="225" headerRowCellStyle="Normal 15 2" dataCellStyle="Normal 15 2"/>
    <tableColumn id="4" xr3:uid="{1BC77DA5-A869-4390-BC4E-04721C2CD4D2}" name="Column4" headerRowDxfId="224" dataDxfId="223" headerRowCellStyle="Normal 15 2" dataCellStyle="Normal 15 2">
      <calculatedColumnFormula>'Main Survey'!P145</calculatedColumnFormula>
    </tableColumn>
    <tableColumn id="5" xr3:uid="{42EC80BF-22AF-49A2-99A9-8418DBFF4CA9}" name="Column5" headerRowDxfId="222" dataDxfId="221" headerRowCellStyle="Normal 15 2" dataCellStyle="Normal 15 2">
      <calculatedColumnFormula>IF((ROUND(D121,1))&lt;(ROUND(C125,1)),'Econ Update Dashboard '!$H$12, IF((ROUND( D121,1))&gt;(ROUND(C125,1)), 'Econ Update Dashboard '!$I$12, IF((ROUND(D121,1))=(ROUND(C125,1)), 'Econ Update Dashboard '!$J$12)))</calculatedColumnFormula>
    </tableColumn>
    <tableColumn id="6" xr3:uid="{CB64D4FC-EAF4-4EE3-88CE-B36A2086D1C6}" name="Column6" headerRowDxfId="220" dataDxfId="219" headerRowCellStyle="Normal 15 2" dataCellStyle="Normal 15 2"/>
    <tableColumn id="8" xr3:uid="{8F094DCE-0221-48E6-B97D-9D52CD586842}" name="Column8" headerRowDxfId="218" dataDxfId="217" headerRowCellStyle="Normal 15 2" dataCellStyle="Normal 15 2"/>
    <tableColumn id="9" xr3:uid="{5AA82463-7D79-4FF2-AF6C-CC837B016CCF}" name="Column9" headerRowDxfId="216" dataDxfId="215" headerRowCellStyle="Normal 15 2" dataCellStyle="Normal 15 2">
      <calculatedColumnFormula>'Main Survey'!Q145</calculatedColumnFormula>
    </tableColumn>
    <tableColumn id="10" xr3:uid="{E89A5EB6-AC74-41A6-BD79-A97D9D77BC6D}" name="Column10" headerRowDxfId="214" dataDxfId="213" headerRowCellStyle="Normal 15 2" dataCellStyle="Normal 15 2">
      <calculatedColumnFormula>IF((ROUND(H121,1))&lt;(ROUND(G125,1)),'Econ Update Dashboard '!$H$12, IF((ROUND( H121,1))&gt;(ROUND(G125,1)), 'Econ Update Dashboard '!$I$12, IF((ROUND(H121,1))=(ROUND(G125,1)), 'Econ Update Dashboard '!$J$12)))</calculatedColumnFormula>
    </tableColumn>
    <tableColumn id="11" xr3:uid="{4832E767-7DCA-4BFE-933F-CA9739C968DC}" name="Column11" headerRowDxfId="212" dataDxfId="211" headerRowCellStyle="Normal 15 2" dataCellStyle="Normal 15 2"/>
    <tableColumn id="7" xr3:uid="{CCEDFC32-74AB-469D-BCA9-8801EE586776}" name="Column32" headerRowDxfId="210" dataDxfId="209" headerRowCellStyle="Normal 15 2" dataCellStyle="Normal 15 2"/>
    <tableColumn id="12" xr3:uid="{C8062B7B-4C7E-47B1-8006-0E7E6C39EAAE}" name="Column43" headerRowDxfId="208" dataDxfId="207" headerRowCellStyle="Normal 15 2" dataCellStyle="Normal 15 2">
      <calculatedColumnFormula>'Main Survey'!R145</calculatedColumnFormula>
    </tableColumn>
    <tableColumn id="13" xr3:uid="{204B38C9-A829-448F-9E8C-891E05FE3FF9}" name="Column54" headerRowDxfId="206" dataDxfId="205" headerRowCellStyle="Normal 15 2" dataCellStyle="Normal 15 2">
      <calculatedColumnFormula>IF((ROUND(L121,1))&lt;(ROUND(K121,1)),'Econ Update Dashboard '!$H$12, IF((ROUND( L121,1))&gt;(ROUND(K121,1)), 'Econ Update Dashboard '!$I$12, IF((ROUND(L121,1))=(ROUND(K121,1)), 'Econ Update Dashboard '!$J$12)))</calculatedColumnFormula>
    </tableColumn>
    <tableColumn id="14" xr3:uid="{68D86E5B-6E70-42E1-A704-4984970914C9}" name="Column65" headerRowDxfId="204" dataDxfId="203" headerRowCellStyle="Normal 15 2" dataCellStyle="Normal 15 2"/>
    <tableColumn id="15" xr3:uid="{4530BD30-4BDC-4960-92EB-FC46BABAD8B7}" name="Column86" headerRowDxfId="202" dataDxfId="201" headerRowCellStyle="Normal 15 2" dataCellStyle="Normal 15 2"/>
    <tableColumn id="16" xr3:uid="{C19ABD26-C69A-4BA3-BC33-FD1B2F31C105}" name="Column97" headerRowDxfId="200" dataDxfId="199" headerRowCellStyle="Normal 15 2" dataCellStyle="Normal 15 2">
      <calculatedColumnFormula>'Main Survey'!S145</calculatedColumnFormula>
    </tableColumn>
    <tableColumn id="17" xr3:uid="{28FEB795-2379-4023-9520-BA82422B4FBF}" name="Column108" headerRowDxfId="198" dataDxfId="197" headerRowCellStyle="Normal 15 2" dataCellStyle="Normal 15 2">
      <calculatedColumnFormula>IF((ROUND(P121,1))&lt;(ROUND(O121,1)),'Econ Update Dashboard '!$H$12, IF((ROUND( P121,1))&gt;(ROUND(O121,1)), 'Econ Update Dashboard '!$I$12, IF((ROUND(P121,1))=(ROUND(O121,1)), 'Econ Update Dashboard '!$J$12)))</calculatedColumnFormula>
    </tableColumn>
    <tableColumn id="18" xr3:uid="{B456B7A2-69D1-42D0-A272-6367DE043EC9}" name="Column119" headerRowDxfId="196" dataDxfId="195" headerRowCellStyle="Normal 15 2" dataCellStyle="Normal 15 2"/>
  </tableColumns>
  <tableStyleInfo name="Table Style 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E800CD1-DCD6-42D1-9C52-71B880676EAD}" name="Table114151922" displayName="Table114151922" ref="A145:R158" headerRowCount="0" totalsRowShown="0" headerRowDxfId="194" dataDxfId="193" tableBorderDxfId="192">
  <tableColumns count="18">
    <tableColumn id="1" xr3:uid="{5DAE6210-3477-43AB-8BF3-64694928BBEC}" name="Column1" headerRowDxfId="191" dataDxfId="190" headerRowCellStyle="Normal_Ontario" dataCellStyle="Normal_Ontario"/>
    <tableColumn id="2" xr3:uid="{3B2F12FD-6F1B-42A7-849E-D1E64A11E4BD}" name="Column2" headerRowDxfId="189" dataDxfId="188" headerRowCellStyle="Normal_Ontario" dataCellStyle="Normal 15 2">
      <calculatedColumnFormula>'Main Survey'!B81</calculatedColumnFormula>
    </tableColumn>
    <tableColumn id="3" xr3:uid="{F6A0983A-7555-473A-B59E-B373425A9A82}" name="Column3" headerRowDxfId="187" dataDxfId="186" headerRowCellStyle="Normal 15 2" dataCellStyle="Normal 15 2"/>
    <tableColumn id="4" xr3:uid="{A9EB6D7B-037A-4467-944C-83506703D0A4}" name="Column4" headerRowDxfId="185" dataDxfId="184" headerRowCellStyle="Normal 15 2" dataCellStyle="Normal 15 2">
      <calculatedColumnFormula>'Main Survey'!J81</calculatedColumnFormula>
    </tableColumn>
    <tableColumn id="5" xr3:uid="{8C0FCF37-CEC9-40FA-8F50-02AC179DA69E}" name="Column5" headerRowDxfId="183" dataDxfId="182" headerRowCellStyle="Normal 15 2" dataCellStyle="Normal 15 2">
      <calculatedColumnFormula>IF((ROUND(D145,1))&lt;(ROUND(C145,1)),'Econ Update Dashboard '!$H$12, IF((ROUND( D145,1))&gt;(ROUND(C145,1)), 'Econ Update Dashboard '!$I$12, IF((ROUND(D145,1))=(ROUND(C145,1)), 'Econ Update Dashboard '!$J$12)))</calculatedColumnFormula>
    </tableColumn>
    <tableColumn id="6" xr3:uid="{27EC6CE1-9576-4D2A-B8D7-B48F69F2DC3C}" name="Column6" headerRowDxfId="181" dataDxfId="180" headerRowCellStyle="Normal 15 2" dataCellStyle="Normal 15 2"/>
    <tableColumn id="8" xr3:uid="{BE083A6B-393A-4EC4-9E97-07CDE1CCC831}" name="Column8" headerRowDxfId="179" dataDxfId="178" headerRowCellStyle="Normal 15 2" dataCellStyle="Normal 15 2"/>
    <tableColumn id="9" xr3:uid="{D0DE607A-8848-48CA-BD2D-86496638B755}" name="Column9" headerRowDxfId="177" dataDxfId="176" headerRowCellStyle="Normal 15 2" dataCellStyle="Normal 15 2">
      <calculatedColumnFormula>'Main Survey'!K81</calculatedColumnFormula>
    </tableColumn>
    <tableColumn id="10" xr3:uid="{799D1FF2-C895-457C-BFC2-4D8729F20988}" name="Column10" headerRowDxfId="175" dataDxfId="174" headerRowCellStyle="Normal 15 2" dataCellStyle="Normal 15 2">
      <calculatedColumnFormula>IF((ROUND(H145,1))&lt;(ROUND(G145,1)),'Econ Update Dashboard '!$H$12, IF((ROUND( H145,1))&gt;(ROUND(G145,1)), 'Econ Update Dashboard '!$I$12, IF((ROUND(H145,1))=(ROUND(G145,1)), 'Econ Update Dashboard '!$J$12)))</calculatedColumnFormula>
    </tableColumn>
    <tableColumn id="11" xr3:uid="{33D12527-B3F8-416B-926B-C6F1D1EF4C0A}" name="Column11" headerRowDxfId="173" dataDxfId="172" headerRowCellStyle="Normal 15 2" dataCellStyle="Normal 15 2"/>
    <tableColumn id="7" xr3:uid="{8EE2C6F1-682E-4DA7-AB0C-BCB7C13631A0}" name="Column32" headerRowDxfId="171" dataDxfId="170" headerRowCellStyle="Normal 15 2" dataCellStyle="Normal 15 2"/>
    <tableColumn id="12" xr3:uid="{98D1CF56-490E-400B-90C6-732E71447052}" name="Column43" headerRowDxfId="169" dataDxfId="168" headerRowCellStyle="Normal 15 2" dataCellStyle="Normal 15 2">
      <calculatedColumnFormula>'Main Survey'!L81</calculatedColumnFormula>
    </tableColumn>
    <tableColumn id="13" xr3:uid="{8BD2A4BD-D35C-4CE7-A25A-DE1F4CC850DA}" name="Column54" headerRowDxfId="167" dataDxfId="166" headerRowCellStyle="Normal 15 2" dataCellStyle="Normal 15 2">
      <calculatedColumnFormula>IF((ROUND(L145,1))&lt;(ROUND(K145,1)),'Econ Update Dashboard '!$H$12, IF((ROUND( L145,1))&gt;(ROUND(K145,1)), 'Econ Update Dashboard '!$I$12, IF((ROUND(L145,1))=(ROUND(K145,1)), 'Econ Update Dashboard '!$J$12)))</calculatedColumnFormula>
    </tableColumn>
    <tableColumn id="14" xr3:uid="{A4061B80-909C-43F4-B238-4C89DD9DF487}" name="Column65" headerRowDxfId="165" dataDxfId="164" headerRowCellStyle="Normal 15 2" dataCellStyle="Normal 15 2"/>
    <tableColumn id="15" xr3:uid="{01C56E0D-3BAE-493D-B93B-67163C18315E}" name="Column86" headerRowDxfId="163" dataDxfId="162" headerRowCellStyle="Normal 15 2" dataCellStyle="Normal 15 2"/>
    <tableColumn id="16" xr3:uid="{55CA68F0-045A-4BD2-A46B-B25A589A653E}" name="Column97" headerRowDxfId="161" dataDxfId="160" headerRowCellStyle="Normal 15 2" dataCellStyle="Normal 15 2">
      <calculatedColumnFormula>'Main Survey'!M81</calculatedColumnFormula>
    </tableColumn>
    <tableColumn id="17" xr3:uid="{503C6086-AD5F-4625-B6DB-7F7B3F567D97}" name="Column108" headerRowDxfId="159" dataDxfId="158" headerRowCellStyle="Normal 15 2" dataCellStyle="Normal 15 2">
      <calculatedColumnFormula>IF((ROUND(P145,1))&lt;(ROUND(O145,1)),'Econ Update Dashboard '!$H$12, IF((ROUND( P145,1))&gt;(ROUND(O145,1)), 'Econ Update Dashboard '!$I$12, IF((ROUND(P145,1))=(ROUND(O145,1)), 'Econ Update Dashboard '!$J$12)))</calculatedColumnFormula>
    </tableColumn>
    <tableColumn id="18" xr3:uid="{F82C9621-36A5-4D0C-804A-80F1117B4D61}" name="Column119" headerRowDxfId="157" dataDxfId="156" headerRowCellStyle="Normal 15 2" dataCellStyle="Normal 15 2"/>
  </tableColumns>
  <tableStyleInfo name="Table Style 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FD5BE0-DF88-4B43-86DE-A7535C834070}" name="Table114151923" displayName="Table114151923" ref="A169:R183" headerRowCount="0" totalsRowShown="0" headerRowDxfId="155" dataDxfId="154" tableBorderDxfId="153">
  <tableColumns count="18">
    <tableColumn id="1" xr3:uid="{179AE3E8-F0E9-4E69-BEA2-113D922AC734}" name="Column1" headerRowDxfId="152" dataDxfId="151" headerRowCellStyle="Normal_Ontario"/>
    <tableColumn id="2" xr3:uid="{9AA343F0-C9BC-42FC-9B12-38C653775777}" name="Column2" headerRowDxfId="150" dataDxfId="149" headerRowCellStyle="Normal_Ontario" dataCellStyle="Normal 15 2">
      <calculatedColumnFormula>'Main Survey'!B33</calculatedColumnFormula>
    </tableColumn>
    <tableColumn id="3" xr3:uid="{F052B97F-3124-4655-84DD-3BB1C799DDCF}" name="Column3" headerRowDxfId="148" dataDxfId="147" headerRowCellStyle="Normal 15 2" dataCellStyle="Normal 15 2"/>
    <tableColumn id="4" xr3:uid="{51D9DFAF-A963-4126-B751-578CDE67F2B5}" name="Column4" headerRowDxfId="146" dataDxfId="145" headerRowCellStyle="Normal 15 2" dataCellStyle="Normal 15 2">
      <calculatedColumnFormula>'Main Survey'!J33</calculatedColumnFormula>
    </tableColumn>
    <tableColumn id="5" xr3:uid="{23475DAF-5FF4-4779-9181-AE79893363C3}" name="Column5" headerRowDxfId="144" dataDxfId="143" headerRowCellStyle="Normal 15 2" dataCellStyle="Normal 15 2">
      <calculatedColumnFormula>IF((ROUND(D169,1))&lt;(ROUND(C169,1)),'Econ Update Dashboard '!$H$12, IF((ROUND( D169,1))&gt;(ROUND(C169,1)), 'Econ Update Dashboard '!$I$12, IF((ROUND(D169,1))=(ROUND(C169,1)), 'Econ Update Dashboard '!$J$12)))</calculatedColumnFormula>
    </tableColumn>
    <tableColumn id="6" xr3:uid="{C1FE9896-09E7-49CB-A3BB-7716E55BCC94}" name="Column6" headerRowDxfId="142" dataDxfId="141" headerRowCellStyle="Normal 15 2" dataCellStyle="Normal 15 2"/>
    <tableColumn id="8" xr3:uid="{2C14AB05-854C-48EB-9AF8-56F89BD9BE69}" name="Column8" headerRowDxfId="140" dataDxfId="139" headerRowCellStyle="Normal 15 2" dataCellStyle="Normal 15 2"/>
    <tableColumn id="9" xr3:uid="{14B3A0E7-3E62-4039-A173-7C64712C589E}" name="Column9" headerRowDxfId="138" dataDxfId="137" headerRowCellStyle="Normal 15 2" dataCellStyle="Normal 15 2">
      <calculatedColumnFormula>'Main Survey'!K33</calculatedColumnFormula>
    </tableColumn>
    <tableColumn id="10" xr3:uid="{687CFF1F-A387-47CE-9F1C-8BC57F6581C2}" name="Column10" headerRowDxfId="136" dataDxfId="135" headerRowCellStyle="Normal 15 2" dataCellStyle="Normal 15 2">
      <calculatedColumnFormula>IF((ROUND(H169,1))&lt;(ROUND(G169,1)),'Econ Update Dashboard '!$H$12, IF((ROUND( H169,1))&gt;(ROUND(G169,1)), 'Econ Update Dashboard '!$I$12, IF((ROUND(H169,1))=(ROUND(G169,1)), 'Econ Update Dashboard '!$J$12)))</calculatedColumnFormula>
    </tableColumn>
    <tableColumn id="11" xr3:uid="{C809F78D-AB07-492F-86E7-44176CDD38F3}" name="Column11" headerRowDxfId="134" dataDxfId="133" headerRowCellStyle="Normal 15 2" dataCellStyle="Normal 15 2"/>
    <tableColumn id="7" xr3:uid="{6A009794-4E4D-4F13-8457-D9FBDC739653}" name="Column32" headerRowDxfId="132" dataDxfId="131" headerRowCellStyle="Normal 15 2" dataCellStyle="Normal 15 2"/>
    <tableColumn id="12" xr3:uid="{E27F2EB2-99AD-438D-A72E-247A749BF278}" name="Column43" headerRowDxfId="130" dataDxfId="129" headerRowCellStyle="Normal 15 2" dataCellStyle="Normal 15 2">
      <calculatedColumnFormula>'Main Survey'!L33</calculatedColumnFormula>
    </tableColumn>
    <tableColumn id="13" xr3:uid="{EA2BA74F-C658-49EF-9CC0-5BCCA0BC981F}" name="Column54" headerRowDxfId="128" dataDxfId="127" headerRowCellStyle="Normal 15 2" dataCellStyle="Normal 15 2">
      <calculatedColumnFormula>IF((ROUND(L169,1))&lt;(ROUND(K169,1)),'Econ Update Dashboard '!$H$12, IF((ROUND( L169,1))&gt;(ROUND(K169,1)), 'Econ Update Dashboard '!$I$12, IF((ROUND(L169,1))=(ROUND(K169,1)), 'Econ Update Dashboard '!$J$12)))</calculatedColumnFormula>
    </tableColumn>
    <tableColumn id="14" xr3:uid="{AECB7B9E-EF82-41BA-B7BA-04E4D41EB85E}" name="Column65" headerRowDxfId="126" dataDxfId="125" headerRowCellStyle="Normal 15 2" dataCellStyle="Normal 15 2"/>
    <tableColumn id="15" xr3:uid="{2D23C97C-4B54-4165-8398-B412A57F3583}" name="Column86" headerRowDxfId="124" dataDxfId="123" headerRowCellStyle="Normal 15 2" dataCellStyle="Normal 15 2"/>
    <tableColumn id="16" xr3:uid="{0B3DAA5D-0ED3-45B3-8339-94FCF8D8378B}" name="Column97" headerRowDxfId="122" dataDxfId="121" headerRowCellStyle="Normal 15 2" dataCellStyle="Normal 15 2">
      <calculatedColumnFormula>'Main Survey'!M33</calculatedColumnFormula>
    </tableColumn>
    <tableColumn id="17" xr3:uid="{9AE83FDD-7A29-48BE-97A2-07CD14579F43}" name="Column108" headerRowDxfId="120" dataDxfId="119" headerRowCellStyle="Normal 15 2" dataCellStyle="Normal 15 2">
      <calculatedColumnFormula>IF((ROUND(P169,1))&lt;(ROUND(O169,1)),'Econ Update Dashboard '!$H$12, IF((ROUND( P169,1))&gt;(ROUND(O169,1)), 'Econ Update Dashboard '!$I$12, IF((ROUND(P169,1))=(ROUND(O169,1)), 'Econ Update Dashboard '!$J$12)))</calculatedColumnFormula>
    </tableColumn>
    <tableColumn id="18" xr3:uid="{3F6C845D-219A-4D11-872A-3CD80D7ED3AB}" name="Column119" headerRowDxfId="118" dataDxfId="117" headerRowCellStyle="Normal 15 2" dataCellStyle="Normal 15 2"/>
  </tableColumns>
  <tableStyleInfo name="Table Style 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9826E7-D8A1-4733-9EE8-AB1A6A7E1449}" name="Table11415175" displayName="Table11415175" ref="A190:R204" headerRowCount="0" totalsRowShown="0" headerRowDxfId="116" dataDxfId="115" tableBorderDxfId="114">
  <tableColumns count="18">
    <tableColumn id="1" xr3:uid="{D442D35C-13E1-4F17-9978-4BD131376C82}" name="Column1" headerRowDxfId="113" dataDxfId="112" headerRowCellStyle="Normal_Ontario"/>
    <tableColumn id="2" xr3:uid="{C3CC248E-10D4-45D8-A17C-AFA9D2BAFFE1}" name="Column2" headerRowDxfId="111" dataDxfId="110" headerRowCellStyle="Normal_Ontario" dataCellStyle="Normal 15 2">
      <calculatedColumnFormula>'Main Survey'!B179</calculatedColumnFormula>
    </tableColumn>
    <tableColumn id="3" xr3:uid="{636810D8-5D8B-422E-8674-5021F777F6ED}" name="Column3" headerRowDxfId="109" dataDxfId="108" headerRowCellStyle="Normal 15 2" dataCellStyle="Normal 15 2"/>
    <tableColumn id="4" xr3:uid="{79603D23-8C76-4C0A-8F65-FDDED98E6538}" name="Column4" headerRowDxfId="107" dataDxfId="106" headerRowCellStyle="Normal 15 2" dataCellStyle="Normal 15 2">
      <calculatedColumnFormula>'Main Survey'!D124</calculatedColumnFormula>
    </tableColumn>
    <tableColumn id="5" xr3:uid="{5329EB8F-3A18-4291-929E-361F45731DFF}" name="Column5" headerRowDxfId="105" dataDxfId="104" headerRowCellStyle="Normal 15 2" dataCellStyle="Normal 15 2">
      <calculatedColumnFormula>IF((ROUND(D190,1))&lt;(ROUND(C190,1)),'Econ Update Dashboard '!$H$12, IF((ROUND( D190,1))&gt;(ROUND(C190,1)), 'Econ Update Dashboard '!$I$12, IF((ROUND(D190,1))=(ROUND(C190,1)), 'Econ Update Dashboard '!$J$12)))</calculatedColumnFormula>
    </tableColumn>
    <tableColumn id="6" xr3:uid="{504288A2-4764-47F0-ACC6-0B51A19D8D05}" name="Column6" headerRowDxfId="103" dataDxfId="102" headerRowCellStyle="Normal 15 2" dataCellStyle="Normal 15 2">
      <calculatedColumnFormula>ROUND(D190,1)-ROUND(C190,1)</calculatedColumnFormula>
    </tableColumn>
    <tableColumn id="8" xr3:uid="{53CF9EDB-DBC2-473C-A8EB-8A84241CC1B5}" name="Column8" headerRowDxfId="101" dataDxfId="100" headerRowCellStyle="Normal 15 2" dataCellStyle="Normal 15 2"/>
    <tableColumn id="9" xr3:uid="{31E52A7F-FB49-4384-A827-BF993B2490C4}" name="Column9" headerRowDxfId="99" dataDxfId="98" headerRowCellStyle="Normal 15 2" dataCellStyle="Normal 15 2">
      <calculatedColumnFormula>'Main Survey'!E124</calculatedColumnFormula>
    </tableColumn>
    <tableColumn id="10" xr3:uid="{D3DB00B3-4781-49B6-A65B-0D91CC07602B}" name="Column10" headerRowDxfId="97" dataDxfId="96" headerRowCellStyle="Normal 15 2" dataCellStyle="Normal 15 2">
      <calculatedColumnFormula>IF((ROUND(H190,1))&lt;(ROUND(G190,1)),'Econ Update Dashboard '!$H$12, IF((ROUND( H190,1))&gt;(ROUND(G190,1)), 'Econ Update Dashboard '!$I$12, IF((ROUND(H190,1))=(ROUND(G190,1)), 'Econ Update Dashboard '!$J$12)))</calculatedColumnFormula>
    </tableColumn>
    <tableColumn id="11" xr3:uid="{2F775468-9FE6-4F87-BCB8-865FECE6B8FC}" name="Column11" headerRowDxfId="95" dataDxfId="94" headerRowCellStyle="Normal 15 2" dataCellStyle="Normal 15 2">
      <calculatedColumnFormula>ROUND(H190,1)-ROUND(G190,1)</calculatedColumnFormula>
    </tableColumn>
    <tableColumn id="7" xr3:uid="{35378403-072B-43A8-910D-6EFC12EA6122}" name="Column32" headerRowDxfId="93" dataDxfId="92" headerRowCellStyle="Normal 15 2" dataCellStyle="Normal 15 2"/>
    <tableColumn id="12" xr3:uid="{C25A2B1B-E648-424B-A677-972A796DD6DB}" name="Column43" headerRowDxfId="91" dataDxfId="90" headerRowCellStyle="Normal 15 2" dataCellStyle="Normal 15 2">
      <calculatedColumnFormula>'Main Survey'!F124</calculatedColumnFormula>
    </tableColumn>
    <tableColumn id="13" xr3:uid="{D5FBD950-C35A-4524-8598-8FB4BC107641}" name="Column54" headerRowDxfId="89" dataDxfId="88" headerRowCellStyle="Normal 15 2" dataCellStyle="Normal 15 2">
      <calculatedColumnFormula>IF((ROUND(L190,1))&lt;(ROUND(K190,1)),'Econ Update Dashboard '!$H$12, IF((ROUND( L190,1))&gt;(ROUND(K190,1)), 'Econ Update Dashboard '!$I$12, IF((ROUND(L190,1))=(ROUND(K190,1)), 'Econ Update Dashboard '!$J$12)))</calculatedColumnFormula>
    </tableColumn>
    <tableColumn id="14" xr3:uid="{769F5BD2-B053-4ACB-873C-DFBF93ECAA7F}" name="Column65" headerRowDxfId="87" dataDxfId="86" headerRowCellStyle="Normal 15 2" dataCellStyle="Normal 15 2">
      <calculatedColumnFormula>ROUND(L190,1)-ROUND(K190,1)</calculatedColumnFormula>
    </tableColumn>
    <tableColumn id="15" xr3:uid="{F7BB8279-23BF-42CC-80D4-7F4DDF1961B7}" name="Column86" headerRowDxfId="85" dataDxfId="84" headerRowCellStyle="Normal 15 2" dataCellStyle="Normal 15 2"/>
    <tableColumn id="16" xr3:uid="{7C4F950D-F633-48A3-88C4-F1BB84678F1B}" name="Column97" headerRowDxfId="83" dataDxfId="82" headerRowCellStyle="Normal 15 2" dataCellStyle="Normal 15 2">
      <calculatedColumnFormula>'Main Survey'!G124</calculatedColumnFormula>
    </tableColumn>
    <tableColumn id="17" xr3:uid="{E858CB1D-ECA9-4D4C-8AE4-CFEDB0A5921B}" name="Column108" headerRowDxfId="81" dataDxfId="80" headerRowCellStyle="Normal 15 2" dataCellStyle="Normal 15 2">
      <calculatedColumnFormula>IF((ROUND(P190,1))&lt;(ROUND(O190,1)),'Econ Update Dashboard '!$H$12, IF((ROUND( P190,1))&gt;(ROUND(O190,1)), 'Econ Update Dashboard '!$I$12, IF((ROUND(P190,1))=(ROUND(O190,1)), 'Econ Update Dashboard '!$J$12)))</calculatedColumnFormula>
    </tableColumn>
    <tableColumn id="18" xr3:uid="{C544AA01-D852-472A-B6CE-1D7CD4FF7DF4}" name="Column119" headerRowDxfId="79" dataDxfId="78" headerRowCellStyle="Normal 15 2" dataCellStyle="Normal 15 2">
      <calculatedColumnFormula>ROUND(P190,1)-ROUND(O190,1)</calculatedColumnFormula>
    </tableColumn>
  </tableColumns>
  <tableStyleInfo name="Table Style 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87C8C-F48B-418F-B714-39F93CAF64A7}" name="Table2" displayName="Table2" ref="B3:G27" headerRowCount="0" totalsRowShown="0" headerRowDxfId="77" dataDxfId="76" tableBorderDxfId="75">
  <tableColumns count="6">
    <tableColumn id="1" xr3:uid="{12C92063-6AF6-4AA3-A8FE-F2588CE91857}" name="Column1" headerRowDxfId="74" dataDxfId="73"/>
    <tableColumn id="4" xr3:uid="{CBC42584-34E3-4DA3-B2DE-F759FF598DAF}" name="Column4" headerRowDxfId="72" dataDxfId="71"/>
    <tableColumn id="5" xr3:uid="{8D91C429-346F-457E-BADE-D073F85A3A11}" name="Column5" headerRowDxfId="70" dataDxfId="69"/>
    <tableColumn id="6" xr3:uid="{F5F7A7D5-0218-4C14-9B87-BA01F0E492E2}" name="Column6" headerRowDxfId="68" dataDxfId="67"/>
    <tableColumn id="7" xr3:uid="{7863AD47-2410-49F4-922E-852D284ACC14}" name="Column7" headerRowDxfId="66" dataDxfId="65"/>
    <tableColumn id="8" xr3:uid="{ABE53D16-D3EE-42FB-B224-86FC2F3260CA}" name="Column8" headerRowDxfId="64" dataDxfId="6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1ACD6-4F8C-43C3-A642-6A22762FB2C9}" name="Table24" displayName="Table24" ref="B31:G55" headerRowCount="0" totalsRowShown="0" headerRowDxfId="62" dataDxfId="61" tableBorderDxfId="60">
  <tableColumns count="6">
    <tableColumn id="1" xr3:uid="{19C2A1CF-67DF-4FEC-AAA8-356FAA41D0F2}" name="Column1" headerRowDxfId="59" dataDxfId="58"/>
    <tableColumn id="4" xr3:uid="{D6BD094D-6638-4C5E-BC78-7635692A77A3}" name="Column4" headerRowDxfId="57" dataDxfId="56">
      <calculatedColumnFormula>'Main Survey'!B8</calculatedColumnFormula>
    </tableColumn>
    <tableColumn id="5" xr3:uid="{59276FA6-D688-4193-A7C8-40C65ACFE006}" name="Column5" headerRowDxfId="55" dataDxfId="54"/>
    <tableColumn id="6" xr3:uid="{21B2A941-B456-45CA-AA03-DC36B0EBB87B}" name="Column6" headerRowDxfId="53" dataDxfId="52"/>
    <tableColumn id="7" xr3:uid="{F34071B6-FBAE-40FA-805F-B8F1AA87566A}" name="Column7" headerRowDxfId="51" dataDxfId="50"/>
    <tableColumn id="8" xr3:uid="{BF3A39AA-2D25-46BD-B152-EABDE781B9C8}" name="Column8" headerRowDxfId="49" dataDxfId="48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1-21T19:45:41.13" personId="{59E0F44F-AC2B-4452-89CD-9D4615FCB64C}" id="{6785F6EF-225F-4953-A75C-D0E8EA52ACBC}">
    <text>See how this looks transposed - indicator down, dates across. Don't' need to link - just see how looks.</text>
  </threadedComment>
  <threadedComment ref="N5" dT="2023-11-20T22:00:29.56" personId="{59E0F44F-AC2B-4452-89CD-9D4615FCB64C}" id="{196B7447-776E-42CE-A8B3-66F5DFFC0094}">
    <text>Move after unemployment rate</text>
  </threadedComment>
  <threadedComment ref="N5" dT="2023-11-20T22:01:26.89" personId="{59E0F44F-AC2B-4452-89CD-9D4615FCB64C}" id="{1636E1B5-8557-4CA5-91F8-9125DC4A6D80}" parentId="{196B7447-776E-42CE-A8B3-66F5DFFC0094}">
    <text>Also add employee compensation and net operating surplus - corporations</text>
  </threadedComment>
  <threadedComment ref="N5" dT="2023-11-21T16:40:44.91" personId="{59E0F44F-AC2B-4452-89CD-9D4615FCB64C}" id="{86696439-E040-4C8B-B7C7-56EDD47DBDF2}" parentId="{196B7447-776E-42CE-A8B3-66F5DFFC0094}">
    <text>Get rid of (%) for each column</text>
  </threadedComment>
  <threadedComment ref="R5" dT="2023-11-20T22:00:50.52" personId="{59E0F44F-AC2B-4452-89CD-9D4615FCB64C}" id="{769A4D40-29A5-4AFE-B3E8-8111596A2EFE}">
    <text>Add home resale prices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3-11-21T20:14:19.38" personId="{59E0F44F-AC2B-4452-89CD-9D4615FCB64C}" id="{01B08C36-C720-4CB5-A39F-CDAB0C42EC5A}">
    <text>Just Desjardin Group / combine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17" dT="2023-11-20T21:28:34.69" personId="{59E0F44F-AC2B-4452-89CD-9D4615FCB64C}" id="{58FB04B8-487C-4EEF-8E57-5436884405BE}">
    <text>Put on different sheet (if possible combine in 'key revenue drivers tab).
Also do nominal GDP, compensation of employees, nominal household consumption, net operating surplus -corporations, home resales, home resales prices, unemployment rate, CPI.</text>
  </threadedComment>
  <threadedComment ref="A117" dT="2023-11-22T15:04:39.36" personId="{59E0F44F-AC2B-4452-89CD-9D4615FCB64C}" id="{29D64446-4A6A-4FE2-BA41-9A26B3E2C44A}" parentId="{58FB04B8-487C-4EEF-8E57-5436884405BE}">
    <text>Split real and nominal here. Go 2023 to 2026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microsoft.com/office/2017/10/relationships/threadedComment" Target="../threadedComments/threadedComment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6" Type="http://schemas.openxmlformats.org/officeDocument/2006/relationships/table" Target="../tables/table7.xml"/><Relationship Id="rId11" Type="http://schemas.openxmlformats.org/officeDocument/2006/relationships/comments" Target="../comments4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D917-7F0A-4710-81B1-6D3081267888}">
  <dimension ref="A1:AB100"/>
  <sheetViews>
    <sheetView zoomScale="25" zoomScaleNormal="25" workbookViewId="0">
      <pane xSplit="2" ySplit="5" topLeftCell="C62" activePane="bottomRight" state="frozen"/>
      <selection pane="topRight" activeCell="C1" sqref="C1"/>
      <selection pane="bottomLeft" activeCell="A7" sqref="A7"/>
      <selection pane="bottomRight" activeCell="B97" sqref="B97"/>
    </sheetView>
  </sheetViews>
  <sheetFormatPr defaultColWidth="4.140625" defaultRowHeight="12"/>
  <cols>
    <col min="1" max="1" width="100.140625" bestFit="1" customWidth="1"/>
    <col min="2" max="2" width="32.42578125" customWidth="1"/>
    <col min="3" max="3" width="13.7109375" bestFit="1" customWidth="1"/>
    <col min="4" max="4" width="40.42578125" bestFit="1" customWidth="1"/>
    <col min="5" max="5" width="13.7109375" bestFit="1" customWidth="1"/>
    <col min="6" max="6" width="47.28515625" customWidth="1"/>
    <col min="7" max="7" width="8.42578125" customWidth="1"/>
    <col min="8" max="8" width="31.42578125" bestFit="1" customWidth="1"/>
    <col min="9" max="9" width="10" customWidth="1"/>
    <col min="10" max="10" width="32.28515625" customWidth="1"/>
    <col min="11" max="11" width="8.42578125" customWidth="1"/>
    <col min="12" max="12" width="38" customWidth="1"/>
    <col min="13" max="13" width="23" customWidth="1"/>
    <col min="14" max="14" width="58.28515625" customWidth="1"/>
    <col min="15" max="15" width="17.7109375" bestFit="1" customWidth="1"/>
    <col min="16" max="16" width="26.28515625" customWidth="1"/>
    <col min="17" max="17" width="15.42578125" customWidth="1"/>
    <col min="18" max="18" width="31.85546875" customWidth="1"/>
    <col min="19" max="19" width="17.7109375" bestFit="1" customWidth="1"/>
    <col min="20" max="20" width="43.7109375" customWidth="1"/>
    <col min="21" max="21" width="19.5703125" customWidth="1"/>
    <col min="22" max="22" width="55" customWidth="1"/>
    <col min="23" max="23" width="11" customWidth="1"/>
    <col min="24" max="24" width="104.140625" bestFit="1" customWidth="1"/>
  </cols>
  <sheetData>
    <row r="1" spans="1:25" s="364" customFormat="1" ht="34.5" thickBot="1">
      <c r="A1" s="477" t="s">
        <v>57</v>
      </c>
      <c r="B1" s="478"/>
      <c r="C1" s="478"/>
      <c r="D1" s="478"/>
      <c r="E1" s="478"/>
      <c r="F1" s="478"/>
      <c r="G1" s="478"/>
      <c r="H1" s="479"/>
      <c r="I1" s="479"/>
      <c r="J1" s="478"/>
      <c r="K1" s="478"/>
      <c r="L1" s="478"/>
      <c r="M1" s="478"/>
      <c r="N1" s="478"/>
      <c r="O1" s="478"/>
      <c r="P1" s="478"/>
      <c r="Q1" s="478"/>
      <c r="R1" s="478"/>
      <c r="S1" s="478"/>
      <c r="T1" s="478"/>
      <c r="U1" s="478"/>
      <c r="V1" s="478"/>
      <c r="W1" s="478"/>
      <c r="X1" s="363"/>
    </row>
    <row r="2" spans="1:25" s="364" customFormat="1" ht="34.5" thickBot="1">
      <c r="A2" s="480" t="s">
        <v>61</v>
      </c>
      <c r="B2" s="507">
        <f ca="1">NOW()</f>
        <v>45280.475701620373</v>
      </c>
      <c r="C2" s="507"/>
      <c r="D2" s="507"/>
      <c r="E2" s="507"/>
      <c r="F2" s="507"/>
      <c r="G2" s="481"/>
      <c r="H2" s="482"/>
      <c r="I2" s="48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</row>
    <row r="3" spans="1:25" s="364" customFormat="1" ht="33.75" thickBot="1">
      <c r="A3" s="419"/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</row>
    <row r="4" spans="1:25" s="364" customFormat="1" ht="33">
      <c r="A4" s="418"/>
      <c r="B4" s="365"/>
      <c r="C4" s="418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5"/>
      <c r="W4" s="365"/>
      <c r="X4" s="365"/>
    </row>
    <row r="5" spans="1:25" s="364" customFormat="1" ht="34.5" thickBot="1">
      <c r="A5" s="366" t="s">
        <v>59</v>
      </c>
      <c r="B5" s="367" t="s">
        <v>60</v>
      </c>
      <c r="C5" s="368"/>
      <c r="D5" s="367" t="s">
        <v>168</v>
      </c>
      <c r="E5" s="367"/>
      <c r="F5" s="367" t="s">
        <v>167</v>
      </c>
      <c r="G5" s="367"/>
      <c r="H5" s="367" t="s">
        <v>166</v>
      </c>
      <c r="I5" s="367"/>
      <c r="J5" s="367" t="s">
        <v>165</v>
      </c>
      <c r="K5" s="367"/>
      <c r="L5" s="367" t="s">
        <v>5</v>
      </c>
      <c r="M5" s="367"/>
      <c r="N5" s="367" t="s">
        <v>164</v>
      </c>
      <c r="O5" s="367"/>
      <c r="P5" s="367" t="s">
        <v>163</v>
      </c>
      <c r="Q5" s="367"/>
      <c r="R5" s="367" t="s">
        <v>169</v>
      </c>
      <c r="S5" s="367"/>
      <c r="T5" s="367" t="str">
        <f>'Main Survey'!P141</f>
        <v>Home Resale Prices</v>
      </c>
      <c r="U5" s="367"/>
      <c r="V5" s="367" t="str">
        <f>'Main Survey'!P100</f>
        <v xml:space="preserve">Compensation of Employees </v>
      </c>
      <c r="W5" s="367"/>
      <c r="X5" s="367" t="str">
        <f>'Main Survey'!D121</f>
        <v xml:space="preserve"> Net Operating Surplus - Corporations</v>
      </c>
      <c r="Y5" s="369"/>
    </row>
    <row r="6" spans="1:25" s="364" customFormat="1" ht="34.5" hidden="1" thickBot="1">
      <c r="A6" s="484" t="str">
        <f>'Main Survey'!A33</f>
        <v xml:space="preserve">  BMO Capital Markets</v>
      </c>
      <c r="B6" s="485">
        <v>2023</v>
      </c>
      <c r="C6" s="485"/>
      <c r="D6" s="472">
        <f>INDEX('Main Survey'!$D$9:$H$22,MATCH($A$6,'Main Survey'!$A$9:$A$22,0),MATCH(B6,'Main Survey'!$D$7:$H$7,0))</f>
        <v>1.1000000000000001</v>
      </c>
      <c r="E6" s="486"/>
      <c r="F6" s="472">
        <f>INDEX('Main Survey'!$J$9:$N$22,MATCH($A$6,'Main Survey'!$A$9:$A$22,0),MATCH(B6,'Main Survey'!$J$7:$N$7,0))</f>
        <v>4.0559808628470506</v>
      </c>
      <c r="G6" s="486"/>
      <c r="H6" s="472">
        <f>INDEX('Main Survey'!$D$33:$H$46,MATCH($A$6,'Main Survey'!$A$33:$A$46,0),MATCH(B6,'Main Survey'!$D$31:$H$31,0))</f>
        <v>3.2124630586107714</v>
      </c>
      <c r="I6" s="486"/>
      <c r="J6" s="472">
        <f>INDEX('Main Survey'!$J$33:$N$46,MATCH($A$6,'Main Survey'!$A$33:$A$46,0),MATCH($B6,'Main Survey'!$J$31:$N$31,0))</f>
        <v>3.6894382275270914</v>
      </c>
      <c r="K6" s="486"/>
      <c r="L6" s="370">
        <f>INDEX('Main Survey'!$J$81:$N$93,MATCH($A$6,'Main Survey'!$A$81:$A$93,0),MATCH($B6,'Main Survey'!$J$79:$N$79,0))</f>
        <v>5.5982765575000002</v>
      </c>
      <c r="M6" s="472"/>
      <c r="N6" s="472">
        <f>INDEX('Main Survey'!$D$57:$H$70,MATCH($A$6,'Main Survey'!$A$57:$A$70,0),MATCH($B6,'Main Survey'!$D$55:$H$55,0))</f>
        <v>5.5196292275857282</v>
      </c>
      <c r="O6" s="486"/>
      <c r="P6" s="472">
        <f>INDEX('Main Survey'!$D$81:$H$93,MATCH($A$6,'Main Survey'!$A$81:$A$93,0),MATCH($B6,'Main Survey'!$D$79:$H$79,0))</f>
        <v>2.3732698977360371</v>
      </c>
      <c r="Q6" s="486"/>
      <c r="R6" s="472">
        <f>INDEX('Main Survey'!$J$145:$N$158,MATCH($A$6,'Main Survey'!$A$145:$A$158,0),MATCH($B6,'Main Survey'!$J$143:$N$143,0))</f>
        <v>0</v>
      </c>
      <c r="S6" s="472"/>
      <c r="T6" s="472">
        <f>INDEX('Main Survey'!$P$145:$T$158,MATCH($A$6,'Main Survey'!$A$145:$A$158,0),MATCH($B6,'Main Survey'!$P$143:$T$143,0))</f>
        <v>0</v>
      </c>
      <c r="U6" s="472"/>
      <c r="V6" s="472">
        <f>INDEX('Main Survey'!$P$104:$T$116,MATCH($A$6,'Main Survey'!$A$104:$A$116,0),MATCH($B6,'Main Survey'!$P$102:$T$102,0))</f>
        <v>7.1427754366203366</v>
      </c>
      <c r="W6" s="472"/>
      <c r="X6" s="476"/>
      <c r="Y6" s="369"/>
    </row>
    <row r="7" spans="1:25" s="364" customFormat="1" ht="34.5" hidden="1" thickBot="1">
      <c r="A7" s="487"/>
      <c r="B7" s="371">
        <v>2024</v>
      </c>
      <c r="C7" s="371"/>
      <c r="D7" s="372">
        <f>INDEX('Main Survey'!$D$9:$H$22,MATCH($A$6,'Main Survey'!$A$9:$A$22,0),MATCH(B7,'Main Survey'!$D$7:$H$7,0))</f>
        <v>0.4</v>
      </c>
      <c r="E7" s="373"/>
      <c r="F7" s="372">
        <f>INDEX('Main Survey'!$J$9:$N$22,MATCH($A$6,'Main Survey'!$A$9:$A$22,0),MATCH(B7,'Main Survey'!$J$7:$N$7,0))</f>
        <v>2.7825751150650015</v>
      </c>
      <c r="G7" s="373"/>
      <c r="H7" s="372">
        <f>INDEX('Main Survey'!$D$33:$H$46,MATCH($A$6,'Main Survey'!$A$33:$A$46,0),MATCH(B7,'Main Survey'!$D$31:$H$31,0))</f>
        <v>2.5149762944603653</v>
      </c>
      <c r="I7" s="373"/>
      <c r="J7" s="372">
        <f>INDEX('Main Survey'!$J$33:$N$46,MATCH($A$6,'Main Survey'!$A$33:$A$46,0),MATCH($B7,'Main Survey'!$J$31:$N$31,0))</f>
        <v>2.6172809526884695</v>
      </c>
      <c r="K7" s="373"/>
      <c r="L7" s="372">
        <f>INDEX('Main Survey'!$J$81:$N$93,MATCH($A$6,'Main Survey'!$A$81:$A$93,0),MATCH($B7,'Main Survey'!$J$79:$N$79,0))</f>
        <v>6.1762483274999997</v>
      </c>
      <c r="M7" s="372"/>
      <c r="N7" s="372">
        <f>INDEX('Main Survey'!$D$58:$H$70,MATCH($A$6,'Main Survey'!$A$57:$A$70,0),MATCH($B7,'Main Survey'!$D$55:$H$55,0))</f>
        <v>5.5</v>
      </c>
      <c r="O7" s="373"/>
      <c r="P7" s="372">
        <f>INDEX('Main Survey'!$D$81:$H$93,MATCH($A$6,'Main Survey'!$A$81:$A$93,0),MATCH($B7,'Main Survey'!$D$79:$H$79,0))</f>
        <v>1.0777649623225305</v>
      </c>
      <c r="Q7" s="373"/>
      <c r="R7" s="372">
        <f>INDEX('Main Survey'!$J$145:$N$158,MATCH($A$6,'Main Survey'!$A$145:$A$158,0),MATCH($B7,'Main Survey'!$J$143:$N$143,0))</f>
        <v>0</v>
      </c>
      <c r="S7" s="372"/>
      <c r="T7" s="374">
        <f>INDEX('Main Survey'!$P$145:$T$158,MATCH($A$6,'Main Survey'!$A$145:$A$158,0),MATCH($B7,'Main Survey'!$P$143:$T$143,0))</f>
        <v>0</v>
      </c>
      <c r="U7" s="372"/>
      <c r="V7" s="374">
        <f>INDEX('Main Survey'!$P$104:$T$116,MATCH($A$6,'Main Survey'!$A$104:$A$116,0),MATCH($B7,'Main Survey'!$P$102:$T$102,0))</f>
        <v>4.8988442018835601</v>
      </c>
      <c r="W7" s="372"/>
      <c r="X7" s="374"/>
    </row>
    <row r="8" spans="1:25" s="364" customFormat="1" ht="34.5" hidden="1" thickBot="1">
      <c r="A8" s="488"/>
      <c r="B8" s="375">
        <v>2025</v>
      </c>
      <c r="C8" s="375"/>
      <c r="D8" s="370">
        <f>INDEX('Main Survey'!$D$9:$H$22,MATCH($A$6,'Main Survey'!$A$9:$A$22,0),MATCH(B8,'Main Survey'!$D$7:$H$7,0))</f>
        <v>2.2999999999999998</v>
      </c>
      <c r="E8" s="376"/>
      <c r="F8" s="370">
        <f>INDEX('Main Survey'!$J$9:$N$22,MATCH($A$6,'Main Survey'!$A$9:$A$22,0),MATCH(B8,'Main Survey'!$J$7:$N$7,0))</f>
        <v>4.849279885846518</v>
      </c>
      <c r="G8" s="376"/>
      <c r="H8" s="370">
        <f>INDEX('Main Survey'!$D$33:$H$46,MATCH($A$6,'Main Survey'!$A$33:$A$46,0),MATCH(B8,'Main Survey'!$D$31:$H$31,0))</f>
        <v>2.038712064660249</v>
      </c>
      <c r="I8" s="376"/>
      <c r="J8" s="370">
        <f>INDEX('Main Survey'!$J$33:$N$46,MATCH($A$6,'Main Survey'!$A$33:$A$46,0),MATCH($B8,'Main Survey'!$J$31:$N$31,0))</f>
        <v>1.979466772775186</v>
      </c>
      <c r="K8" s="376"/>
      <c r="L8" s="370">
        <f>INDEX('Main Survey'!$J$81:$N$93,MATCH($A$6,'Main Survey'!$A$81:$A$93,0),MATCH($B8,'Main Survey'!$J$79:$N$79,0))</f>
        <v>5.8304270749999993</v>
      </c>
      <c r="M8" s="370"/>
      <c r="N8" s="370">
        <f>INDEX('Main Survey'!$D$58:$H$70,MATCH($A$6,'Main Survey'!$A$57:$A$70,0),MATCH($B8,'Main Survey'!$D$55:$H$55,0))</f>
        <v>4.5</v>
      </c>
      <c r="O8" s="376"/>
      <c r="P8" s="370">
        <f>INDEX('Main Survey'!$D$81:$H$93,MATCH($A$6,'Main Survey'!$A$81:$A$93,0),MATCH($B8,'Main Survey'!$D$79:$H$79,0))</f>
        <v>1.842942791645815</v>
      </c>
      <c r="Q8" s="376"/>
      <c r="R8" s="370">
        <f>INDEX('Main Survey'!$J$145:$N$158,MATCH($A$6,'Main Survey'!$A$145:$A$158,0),MATCH($B8,'Main Survey'!$J$143:$N$143,0))</f>
        <v>0</v>
      </c>
      <c r="S8" s="370"/>
      <c r="T8" s="370">
        <f>INDEX('Main Survey'!$P$145:$T$158,MATCH($A$6,'Main Survey'!$A$145:$A$158,0),MATCH($B8,'Main Survey'!$P$143:$T$143,0))</f>
        <v>0</v>
      </c>
      <c r="U8" s="370"/>
      <c r="V8" s="370">
        <f>INDEX('Main Survey'!$P$104:$T$116,MATCH($A$6,'Main Survey'!$A$104:$A$116,0),MATCH($B8,'Main Survey'!$P$102:$T$102,0))</f>
        <v>4.281338603211557</v>
      </c>
      <c r="W8" s="370"/>
      <c r="X8" s="370"/>
    </row>
    <row r="9" spans="1:25" s="364" customFormat="1" ht="34.5" hidden="1" thickBot="1">
      <c r="A9" s="487"/>
      <c r="B9" s="371"/>
      <c r="C9" s="371"/>
      <c r="D9" s="372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2"/>
      <c r="U9" s="373"/>
      <c r="V9" s="373"/>
      <c r="W9" s="373"/>
      <c r="X9" s="373"/>
    </row>
    <row r="10" spans="1:25" s="364" customFormat="1" ht="34.5" hidden="1" thickBot="1">
      <c r="A10" s="488" t="str">
        <f>'Main Survey'!A34</f>
        <v xml:space="preserve">  Central 1 Credit Union</v>
      </c>
      <c r="B10" s="375">
        <v>2023</v>
      </c>
      <c r="C10" s="375"/>
      <c r="D10" s="370">
        <f>INDEX('Main Survey'!$D$9:$H$22,MATCH($A$10,'Main Survey'!$A$9:$A$22,0),MATCH(B10,'Main Survey'!$D$7:$H$7,0))</f>
        <v>1.2</v>
      </c>
      <c r="E10" s="376"/>
      <c r="F10" s="370">
        <f>INDEX('Main Survey'!$J$9:$N$22,MATCH($A$10,'Main Survey'!$A$9:$A$22,0),MATCH(B10,'Main Survey'!$J$7:$N$7,0))</f>
        <v>3.8</v>
      </c>
      <c r="G10" s="376"/>
      <c r="H10" s="370">
        <f>INDEX('Main Survey'!$D$33:$H$46,MATCH($A$10,'Main Survey'!$A$33:$A$46,0),MATCH(B10,'Main Survey'!$D$31:$H$31,0))</f>
        <v>4.3999999999999995</v>
      </c>
      <c r="I10" s="376"/>
      <c r="J10" s="370">
        <f>INDEX('Main Survey'!$J$33:$N$46,MATCH($A$10,'Main Survey'!$A$33:$A$46,0),MATCH($B10,'Main Survey'!$J$31:$N$31,0))</f>
        <v>4.2</v>
      </c>
      <c r="K10" s="376"/>
      <c r="L10" s="370">
        <f>INDEX('Main Survey'!$J$81:$N$93,MATCH($A$10,'Main Survey'!$A$81:$A$93,0),MATCH($B10,'Main Survey'!$J$79:$N$79,0))</f>
        <v>5.6</v>
      </c>
      <c r="M10" s="370"/>
      <c r="N10" s="370">
        <f>INDEX('Main Survey'!$D$57:$H$70,MATCH($A$10,'Main Survey'!$A$57:$A$70,0),MATCH($B10,'Main Survey'!$D$55:$H$55,0))</f>
        <v>6.6000000000000005</v>
      </c>
      <c r="O10" s="376"/>
      <c r="P10" s="370">
        <f>INDEX('Main Survey'!$D$81:$H$93,MATCH($A$10,'Main Survey'!$A$81:$A$93,0),MATCH($B10,'Main Survey'!$D$79:$H$79,0))</f>
        <v>2.5</v>
      </c>
      <c r="Q10" s="376"/>
      <c r="R10" s="370">
        <f>INDEX('Main Survey'!$J$145:$N$158,MATCH($A$10,'Main Survey'!$A$145:$A$158,0),MATCH($B10,'Main Survey'!$J$143:$N$143,0))</f>
        <v>-13</v>
      </c>
      <c r="S10" s="370"/>
      <c r="T10" s="370">
        <f>INDEX('Main Survey'!$P$145:$T$158,MATCH($A$10,'Main Survey'!$A$145:$A$158,0),MATCH($B10,'Main Survey'!$P$143:$T$143,0))</f>
        <v>-5</v>
      </c>
      <c r="U10" s="370"/>
      <c r="V10" s="370">
        <f>INDEX('Main Survey'!$P$104:$T$116,MATCH($A$10,'Main Survey'!$A$104:$A$116,0),MATCH($B10,'Main Survey'!$P$102:$T$102,0))</f>
        <v>10</v>
      </c>
      <c r="W10" s="370"/>
      <c r="X10" s="370">
        <f>INDEX('Main Survey'!$D$126:$H$134,MATCH($A$10,'Main Survey'!$A$126:$A$134,0),MATCH($B10,'Main Survey'!$D$123:$H$123,0))</f>
        <v>-14.000000000000002</v>
      </c>
    </row>
    <row r="11" spans="1:25" s="364" customFormat="1" ht="34.5" hidden="1" thickBot="1">
      <c r="A11" s="487"/>
      <c r="B11" s="371">
        <v>2024</v>
      </c>
      <c r="C11" s="371"/>
      <c r="D11" s="372">
        <f>INDEX('Main Survey'!$D$9:$H$22,MATCH($A$10,'Main Survey'!$A$9:$A$22,0),MATCH(B11,'Main Survey'!$D$7:$H$7,0))</f>
        <v>0.9</v>
      </c>
      <c r="E11" s="373"/>
      <c r="F11" s="372">
        <f>INDEX('Main Survey'!$J$9:$N$22,MATCH($A$10,'Main Survey'!$A$9:$A$22,0),MATCH(B11,'Main Survey'!$J$7:$N$7,0))</f>
        <v>3.2</v>
      </c>
      <c r="G11" s="373"/>
      <c r="H11" s="372">
        <f>INDEX('Main Survey'!$D$33:$H$46,MATCH($A$10,'Main Survey'!$A$33:$A$46,0),MATCH(B11,'Main Survey'!$D$31:$H$31,0))</f>
        <v>4</v>
      </c>
      <c r="I11" s="373"/>
      <c r="J11" s="372">
        <f>INDEX('Main Survey'!$J$33:$N$46,MATCH($A$10,'Main Survey'!$A$33:$A$46,0),MATCH($B11,'Main Survey'!$J$31:$N$31,0))</f>
        <v>3.8</v>
      </c>
      <c r="K11" s="373"/>
      <c r="L11" s="372">
        <f>INDEX('Main Survey'!$J$81:$N$93,MATCH($A$10,'Main Survey'!$A$81:$A$93,0),MATCH($B11,'Main Survey'!$J$79:$N$79,0))</f>
        <v>5.8</v>
      </c>
      <c r="M11" s="372"/>
      <c r="N11" s="374">
        <f>INDEX('Main Survey'!$D$57:$H$70,MATCH($A$10,'Main Survey'!$A$57:$A$70,0),MATCH($B11,'Main Survey'!$D$55:$H$55,0))</f>
        <v>5.5</v>
      </c>
      <c r="O11" s="373"/>
      <c r="P11" s="372">
        <f>INDEX('Main Survey'!$D$81:$H$93,MATCH($A$10,'Main Survey'!$A$81:$A$93,0),MATCH($B11,'Main Survey'!$D$79:$H$79,0))</f>
        <v>1.7999999999999998</v>
      </c>
      <c r="Q11" s="373"/>
      <c r="R11" s="372">
        <f>INDEX('Main Survey'!$J$145:$N$158,MATCH($A$10,'Main Survey'!$A$145:$A$158,0),MATCH($B11,'Main Survey'!$J$143:$N$143,0))</f>
        <v>8</v>
      </c>
      <c r="S11" s="372"/>
      <c r="T11" s="374">
        <f>INDEX('Main Survey'!$P$145:$T$158,MATCH($A$10,'Main Survey'!$A$145:$A$158,0),MATCH($B11,'Main Survey'!$P$143:$T$143,0))</f>
        <v>-1</v>
      </c>
      <c r="U11" s="372"/>
      <c r="V11" s="374">
        <f>INDEX('Main Survey'!$P$104:$T$116,MATCH($A$10,'Main Survey'!$A$104:$A$116,0),MATCH($B11,'Main Survey'!$P$102:$T$102,0))</f>
        <v>4.5999999999999996</v>
      </c>
      <c r="W11" s="372"/>
      <c r="X11" s="374">
        <f>INDEX('Main Survey'!$D$126:$H$134,MATCH($A$10,'Main Survey'!$A$126:$A$134,0),MATCH($B11,'Main Survey'!$D$123:$H$123,0))</f>
        <v>3</v>
      </c>
    </row>
    <row r="12" spans="1:25" s="364" customFormat="1" ht="34.5" hidden="1" thickBot="1">
      <c r="A12" s="488"/>
      <c r="B12" s="375">
        <v>2025</v>
      </c>
      <c r="C12" s="375"/>
      <c r="D12" s="370">
        <f>INDEX('Main Survey'!$D$9:$H$22,MATCH($A$10,'Main Survey'!$A$9:$A$22,0),MATCH(B12,'Main Survey'!$D$7:$H$7,0))</f>
        <v>2.2999999999999998</v>
      </c>
      <c r="E12" s="376"/>
      <c r="F12" s="370">
        <f>INDEX('Main Survey'!$J$9:$N$22,MATCH($A$10,'Main Survey'!$A$9:$A$22,0),MATCH(B12,'Main Survey'!$J$7:$N$7,0))</f>
        <v>3.8</v>
      </c>
      <c r="G12" s="376"/>
      <c r="H12" s="370">
        <f>INDEX('Main Survey'!$D$33:$H$46,MATCH($A$10,'Main Survey'!$A$33:$A$46,0),MATCH(B12,'Main Survey'!$D$31:$H$31,0))</f>
        <v>2.7</v>
      </c>
      <c r="I12" s="376"/>
      <c r="J12" s="370">
        <f>INDEX('Main Survey'!$J$33:$N$46,MATCH($A$10,'Main Survey'!$A$33:$A$46,0),MATCH($B12,'Main Survey'!$J$31:$N$31,0))</f>
        <v>2.6</v>
      </c>
      <c r="K12" s="376"/>
      <c r="L12" s="370">
        <f>INDEX('Main Survey'!$J$81:$N$93,MATCH($A$10,'Main Survey'!$A$81:$A$93,0),MATCH($B12,'Main Survey'!$J$79:$N$79,0))</f>
        <v>6</v>
      </c>
      <c r="M12" s="370"/>
      <c r="N12" s="370">
        <f>INDEX('Main Survey'!$D$57:$H$70,MATCH($A$10,'Main Survey'!$A$57:$A$70,0),MATCH($B12,'Main Survey'!$D$55:$H$55,0))</f>
        <v>4.5</v>
      </c>
      <c r="O12" s="376"/>
      <c r="P12" s="370">
        <f>INDEX('Main Survey'!$D$81:$H$93,MATCH($A$10,'Main Survey'!$A$81:$A$93,0),MATCH($B12,'Main Survey'!$D$79:$H$79,0))</f>
        <v>1.6</v>
      </c>
      <c r="Q12" s="376"/>
      <c r="R12" s="370">
        <f>INDEX('Main Survey'!$J$145:$N$158,MATCH($A$10,'Main Survey'!$A$145:$A$158,0),MATCH($B12,'Main Survey'!$J$143:$N$143,0))</f>
        <v>10</v>
      </c>
      <c r="S12" s="370"/>
      <c r="T12" s="370">
        <f>INDEX('Main Survey'!$P$145:$T$158,MATCH($A$10,'Main Survey'!$A$145:$A$158,0),MATCH($B12,'Main Survey'!$P$143:$T$143,0))</f>
        <v>4</v>
      </c>
      <c r="U12" s="370"/>
      <c r="V12" s="370">
        <f>INDEX('Main Survey'!$P$104:$T$116,MATCH($A$10,'Main Survey'!$A$104:$A$116,0),MATCH($B12,'Main Survey'!$P$102:$T$102,0))</f>
        <v>4.2</v>
      </c>
      <c r="W12" s="370"/>
      <c r="X12" s="370">
        <f>INDEX('Main Survey'!$D$126:$H$134,MATCH($A$10,'Main Survey'!$A$126:$A$134,0),MATCH($B12,'Main Survey'!$D$123:$H$123,0))</f>
        <v>10</v>
      </c>
    </row>
    <row r="13" spans="1:25" s="364" customFormat="1" ht="34.5" hidden="1" thickBot="1">
      <c r="A13" s="487"/>
      <c r="B13" s="371"/>
      <c r="C13" s="371"/>
      <c r="D13" s="372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2"/>
      <c r="U13" s="373"/>
      <c r="V13" s="373"/>
      <c r="W13" s="373"/>
      <c r="X13" s="373"/>
    </row>
    <row r="14" spans="1:25" s="364" customFormat="1" ht="34.5" hidden="1" thickBot="1">
      <c r="A14" s="488" t="str">
        <f>'Main Survey'!A35</f>
        <v xml:space="preserve">  CIBC Capital Markets</v>
      </c>
      <c r="B14" s="375">
        <v>2023</v>
      </c>
      <c r="C14" s="375"/>
      <c r="D14" s="370">
        <f>INDEX('Main Survey'!$D$9:$H$22,MATCH($A$14,'Main Survey'!$A$9:$A$22,0),MATCH(B14,'Main Survey'!$D$7:$H$7,0))</f>
        <v>1.2</v>
      </c>
      <c r="E14" s="376"/>
      <c r="F14" s="370">
        <f>INDEX('Main Survey'!$J$9:$N$22,MATCH($A$14,'Main Survey'!$A$9:$A$22,0),MATCH(B14,'Main Survey'!$J$7:$N$7,0))</f>
        <v>2.9</v>
      </c>
      <c r="G14" s="376"/>
      <c r="H14" s="370">
        <f>INDEX('Main Survey'!$D$33:$H$46,MATCH($A$14,'Main Survey'!$A$33:$A$46,0),MATCH(B14,'Main Survey'!$D$31:$H$31,0))</f>
        <v>3.9</v>
      </c>
      <c r="I14" s="376"/>
      <c r="J14" s="370">
        <f>INDEX('Main Survey'!$J$33:$N$46,MATCH($A$14,'Main Survey'!$A$33:$A$46,0),MATCH($B14,'Main Survey'!$J$31:$N$31,0))</f>
        <v>3.5</v>
      </c>
      <c r="K14" s="376"/>
      <c r="L14" s="370">
        <f>INDEX('Main Survey'!$J$81:$N$93,MATCH($A$14,'Main Survey'!$A$81:$A$93,0),MATCH($B14,'Main Survey'!$J$79:$N$79,0))</f>
        <v>5.8</v>
      </c>
      <c r="M14" s="370"/>
      <c r="N14" s="370">
        <f>INDEX('Main Survey'!$D$57:$H$70,MATCH($A$14,'Main Survey'!$A$57:$A$70,0),MATCH($B14,'Main Survey'!$D$55:$H$55,0))</f>
        <v>0</v>
      </c>
      <c r="O14" s="376"/>
      <c r="P14" s="370">
        <f>INDEX('Main Survey'!$D$81:$H$93,MATCH($A$14,'Main Survey'!$A$81:$A$93,0),MATCH($B14,'Main Survey'!$D$79:$H$79,0))</f>
        <v>2.1</v>
      </c>
      <c r="Q14" s="376"/>
      <c r="R14" s="370">
        <f>INDEX('Main Survey'!$J$145:$N$158,MATCH($A$14,'Main Survey'!$A$145:$A$158,0),MATCH($B14,'Main Survey'!$J$143:$N$143,0))</f>
        <v>0</v>
      </c>
      <c r="S14" s="370"/>
      <c r="T14" s="370">
        <f>INDEX('Main Survey'!$P$145:$T$158,MATCH($A$14,'Main Survey'!$A$145:$A$158,0),MATCH($B14,'Main Survey'!$P$143:$T$143,0))</f>
        <v>0</v>
      </c>
      <c r="U14" s="370"/>
      <c r="V14" s="370">
        <f>INDEX('Main Survey'!$P$104:$T$116,MATCH($A$14,'Main Survey'!$A$104:$A$116,0),MATCH($B14,'Main Survey'!$P$102:$T$102,0))</f>
        <v>0</v>
      </c>
      <c r="W14" s="370"/>
      <c r="X14" s="370"/>
    </row>
    <row r="15" spans="1:25" s="364" customFormat="1" ht="34.5" hidden="1" thickBot="1">
      <c r="A15" s="487"/>
      <c r="B15" s="371">
        <v>2024</v>
      </c>
      <c r="C15" s="371"/>
      <c r="D15" s="372">
        <f>INDEX('Main Survey'!$D$9:$H$22,MATCH($A$14,'Main Survey'!$A$9:$A$22,0),MATCH(B15,'Main Survey'!$D$7:$H$7,0))</f>
        <v>0.3</v>
      </c>
      <c r="E15" s="373"/>
      <c r="F15" s="372">
        <f>INDEX('Main Survey'!$J$9:$N$22,MATCH($A$14,'Main Survey'!$A$9:$A$22,0),MATCH(B15,'Main Survey'!$J$7:$N$7,0))</f>
        <v>2.2000000000000002</v>
      </c>
      <c r="G15" s="373"/>
      <c r="H15" s="372">
        <f>INDEX('Main Survey'!$D$33:$H$46,MATCH($A$14,'Main Survey'!$A$33:$A$46,0),MATCH(B15,'Main Survey'!$D$31:$H$31,0))</f>
        <v>1.9</v>
      </c>
      <c r="I15" s="373"/>
      <c r="J15" s="372">
        <f>INDEX('Main Survey'!$J$33:$N$46,MATCH($A$14,'Main Survey'!$A$33:$A$46,0),MATCH($B15,'Main Survey'!$J$31:$N$31,0))</f>
        <v>2.5</v>
      </c>
      <c r="K15" s="373"/>
      <c r="L15" s="372">
        <f>INDEX('Main Survey'!$J$81:$N$93,MATCH($A$14,'Main Survey'!$A$81:$A$93,0),MATCH($B15,'Main Survey'!$J$79:$N$79,0))</f>
        <v>6.2</v>
      </c>
      <c r="M15" s="372"/>
      <c r="N15" s="374">
        <f>INDEX('Main Survey'!$D$57:$H$70,MATCH($A$14,'Main Survey'!$A$57:$A$70,0),MATCH($B15,'Main Survey'!$D$55:$H$55,0))</f>
        <v>0</v>
      </c>
      <c r="O15" s="373"/>
      <c r="P15" s="372">
        <f>INDEX('Main Survey'!$D$81:$H$93,MATCH($A$14,'Main Survey'!$A$81:$A$93,0),MATCH($B15,'Main Survey'!$D$79:$H$79,0))</f>
        <v>0.7</v>
      </c>
      <c r="Q15" s="373"/>
      <c r="R15" s="372">
        <f>INDEX('Main Survey'!$J$145:$N$158,MATCH($A$14,'Main Survey'!$A$145:$A$158,0),MATCH($B15,'Main Survey'!$J$143:$N$143,0))</f>
        <v>0</v>
      </c>
      <c r="S15" s="372"/>
      <c r="T15" s="374">
        <f>INDEX('Main Survey'!$P$145:$T$158,MATCH($A$14,'Main Survey'!$A$145:$A$158,0),MATCH($B15,'Main Survey'!$P$143:$T$143,0))</f>
        <v>0</v>
      </c>
      <c r="U15" s="372"/>
      <c r="V15" s="374">
        <f>INDEX('Main Survey'!$P$104:$T$116,MATCH($A$14,'Main Survey'!$A$104:$A$116,0),MATCH($B15,'Main Survey'!$P$102:$T$102,0))</f>
        <v>0</v>
      </c>
      <c r="W15" s="372"/>
      <c r="X15" s="374"/>
    </row>
    <row r="16" spans="1:25" s="364" customFormat="1" ht="34.5" hidden="1" thickBot="1">
      <c r="A16" s="488"/>
      <c r="B16" s="375">
        <v>2025</v>
      </c>
      <c r="C16" s="375"/>
      <c r="D16" s="370">
        <f>INDEX('Main Survey'!$D$9:$H$22,MATCH($A$14,'Main Survey'!$A$9:$A$22,0),MATCH(B16,'Main Survey'!$D$7:$H$7,0))</f>
        <v>2</v>
      </c>
      <c r="E16" s="376"/>
      <c r="F16" s="370">
        <f>INDEX('Main Survey'!$J$9:$N$22,MATCH($A$14,'Main Survey'!$A$9:$A$22,0),MATCH(B16,'Main Survey'!$J$7:$N$7,0))</f>
        <v>4.3</v>
      </c>
      <c r="G16" s="376"/>
      <c r="H16" s="370">
        <f>INDEX('Main Survey'!$D$33:$H$46,MATCH($A$14,'Main Survey'!$A$33:$A$46,0),MATCH(B16,'Main Survey'!$D$31:$H$31,0))</f>
        <v>2.2000000000000002</v>
      </c>
      <c r="I16" s="376"/>
      <c r="J16" s="370">
        <f>INDEX('Main Survey'!$J$33:$N$46,MATCH($A$14,'Main Survey'!$A$33:$A$46,0),MATCH($B16,'Main Survey'!$J$31:$N$31,0))</f>
        <v>2.4</v>
      </c>
      <c r="K16" s="376"/>
      <c r="L16" s="370">
        <f>INDEX('Main Survey'!$J$81:$N$93,MATCH($A$14,'Main Survey'!$A$81:$A$93,0),MATCH($B16,'Main Survey'!$J$79:$N$79,0))</f>
        <v>6.3</v>
      </c>
      <c r="M16" s="370"/>
      <c r="N16" s="370">
        <f>INDEX('Main Survey'!$D$57:$H$70,MATCH($A$14,'Main Survey'!$A$57:$A$70,0),MATCH($B16,'Main Survey'!$D$55:$H$55,0))</f>
        <v>0</v>
      </c>
      <c r="O16" s="376"/>
      <c r="P16" s="370">
        <f>INDEX('Main Survey'!$D$81:$H$93,MATCH($A$14,'Main Survey'!$A$81:$A$93,0),MATCH($B16,'Main Survey'!$D$79:$H$79,0))</f>
        <v>1.4</v>
      </c>
      <c r="Q16" s="376"/>
      <c r="R16" s="370">
        <f>INDEX('Main Survey'!$J$145:$N$158,MATCH($A$14,'Main Survey'!$A$145:$A$158,0),MATCH($B16,'Main Survey'!$J$143:$N$143,0))</f>
        <v>0</v>
      </c>
      <c r="S16" s="370"/>
      <c r="T16" s="370">
        <f>INDEX('Main Survey'!$P$145:$T$158,MATCH($A$14,'Main Survey'!$A$145:$A$158,0),MATCH($B16,'Main Survey'!$P$143:$T$143,0))</f>
        <v>0</v>
      </c>
      <c r="U16" s="370"/>
      <c r="V16" s="370">
        <f>INDEX('Main Survey'!$P$104:$T$116,MATCH($A$14,'Main Survey'!$A$104:$A$116,0),MATCH($B16,'Main Survey'!$P$102:$T$102,0))</f>
        <v>0</v>
      </c>
      <c r="W16" s="370"/>
      <c r="X16" s="370"/>
    </row>
    <row r="17" spans="1:24" s="364" customFormat="1" ht="34.5" hidden="1" thickBot="1">
      <c r="A17" s="487"/>
      <c r="B17" s="373"/>
      <c r="C17" s="373"/>
      <c r="D17" s="372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2"/>
      <c r="U17" s="373"/>
      <c r="V17" s="373"/>
      <c r="W17" s="373"/>
      <c r="X17" s="373"/>
    </row>
    <row r="18" spans="1:24" s="364" customFormat="1" ht="34.5" hidden="1" thickBot="1">
      <c r="A18" s="488" t="str">
        <f>'Main Survey'!A37</f>
        <v xml:space="preserve">  Desjardins</v>
      </c>
      <c r="B18" s="375">
        <v>2023</v>
      </c>
      <c r="C18" s="375"/>
      <c r="D18" s="370">
        <f>INDEX('Main Survey'!$D$9:$H$22,MATCH($A$18,'Main Survey'!$A$9:$A$22,0),MATCH(B18,'Main Survey'!$D$7:$H$7,0))</f>
        <v>0</v>
      </c>
      <c r="E18" s="376"/>
      <c r="F18" s="370">
        <f>INDEX('Main Survey'!$J$9:$N$22,MATCH($A$18,'Main Survey'!$A$9:$A$22,0),MATCH(B18,'Main Survey'!$J$7:$N$7,0))</f>
        <v>0</v>
      </c>
      <c r="G18" s="376"/>
      <c r="H18" s="370">
        <f>INDEX('Main Survey'!$D$33:$H$46,MATCH($A$18,'Main Survey'!$A$33:$A$46,0),MATCH(B18,'Main Survey'!$D$31:$H$31,0))</f>
        <v>2.5</v>
      </c>
      <c r="I18" s="376"/>
      <c r="J18" s="370">
        <f>INDEX('Main Survey'!$J$33:$N$46,MATCH($A$18,'Main Survey'!$A$33:$A$46,0),MATCH($B18,'Main Survey'!$J$31:$N$31,0))</f>
        <v>3.3</v>
      </c>
      <c r="K18" s="376"/>
      <c r="L18" s="370" t="str">
        <f>_xlfn.IFNA(INDEX('Main Survey'!$J$81:$N$93,MATCH($A$18,'Main Survey'!$A$81:$A$93,0),MATCH($B18,'Main Survey'!$J$79:$N$79,0)),"")</f>
        <v/>
      </c>
      <c r="M18" s="370"/>
      <c r="N18" s="370">
        <f>INDEX('Main Survey'!$D$57:$H$70,MATCH($A$18,'Main Survey'!$A$57:$A$70,0),MATCH($B18,'Main Survey'!$D$55:$H$55,0))</f>
        <v>0</v>
      </c>
      <c r="O18" s="376"/>
      <c r="P18" s="370" t="str">
        <f>_xlfn.IFNA(INDEX('Main Survey'!$D$81:$H$93,MATCH($A$18,'Main Survey'!$A$81:$A$93,0),MATCH($B18,'Main Survey'!$D$79:$H$79,0)),"")</f>
        <v/>
      </c>
      <c r="Q18" s="376"/>
      <c r="R18" s="370">
        <f>INDEX('Main Survey'!$J$145:$N$158,MATCH($A$18,'Main Survey'!$A$145:$A$158,0),MATCH($B18,'Main Survey'!$J$143:$N$143,0))</f>
        <v>-13.5</v>
      </c>
      <c r="S18" s="370"/>
      <c r="T18" s="370">
        <f>INDEX('Main Survey'!$P$145:$T$158,MATCH($A$18,'Main Survey'!$A$145:$A$158,0),MATCH($B18,'Main Survey'!$P$143:$T$143,0))</f>
        <v>-5</v>
      </c>
      <c r="U18" s="370"/>
      <c r="V18" s="370">
        <f>INDEX('Main Survey'!$P$104:$T$116,MATCH($A$18,'Main Survey'!$A$104:$A$116,0),MATCH($B18,'Main Survey'!$P$102:$T$102,0))</f>
        <v>6.2258294609160547</v>
      </c>
      <c r="W18" s="370"/>
      <c r="X18" s="370"/>
    </row>
    <row r="19" spans="1:24" s="364" customFormat="1" ht="34.5" hidden="1" thickBot="1">
      <c r="A19" s="487"/>
      <c r="B19" s="371">
        <v>2024</v>
      </c>
      <c r="C19" s="371"/>
      <c r="D19" s="372">
        <f>INDEX('Main Survey'!$D$9:$H$22,MATCH($A$18,'Main Survey'!$A$9:$A$22,0),MATCH(B19,'Main Survey'!$D$7:$H$7,0))</f>
        <v>0</v>
      </c>
      <c r="E19" s="373"/>
      <c r="F19" s="372">
        <f>INDEX('Main Survey'!$J$9:$N$22,MATCH($A$18,'Main Survey'!$A$9:$A$22,0),MATCH(B19,'Main Survey'!$J$7:$N$7,0))</f>
        <v>0</v>
      </c>
      <c r="G19" s="373"/>
      <c r="H19" s="372">
        <f>INDEX('Main Survey'!$D$33:$H$46,MATCH($A$18,'Main Survey'!$A$33:$A$46,0),MATCH(B19,'Main Survey'!$D$31:$H$31,0))</f>
        <v>1.7</v>
      </c>
      <c r="I19" s="373"/>
      <c r="J19" s="372">
        <f>INDEX('Main Survey'!$J$33:$N$46,MATCH($A$18,'Main Survey'!$A$33:$A$46,0),MATCH($B19,'Main Survey'!$J$31:$N$31,0))</f>
        <v>2.2000000000000002</v>
      </c>
      <c r="K19" s="373"/>
      <c r="L19" s="372" t="str">
        <f>_xlfn.IFNA(INDEX('Main Survey'!$J$81:$N$93,MATCH($A$18,'Main Survey'!$A$81:$A$93,0),MATCH($B19,'Main Survey'!$J$79:$N$79,0)),"")</f>
        <v/>
      </c>
      <c r="M19" s="372"/>
      <c r="N19" s="374">
        <f>INDEX('Main Survey'!$D$57:$H$70,MATCH($A$18,'Main Survey'!$A$57:$A$70,0),MATCH($B19,'Main Survey'!$D$55:$H$55,0))</f>
        <v>0</v>
      </c>
      <c r="O19" s="373"/>
      <c r="P19" s="372" t="str">
        <f>_xlfn.IFNA(INDEX('Main Survey'!$D$81:$H$93,MATCH($A$18,'Main Survey'!$A$81:$A$93,0),MATCH($B19,'Main Survey'!$D$79:$H$79,0)),"")</f>
        <v/>
      </c>
      <c r="Q19" s="373"/>
      <c r="R19" s="372">
        <f>INDEX('Main Survey'!$J$145:$N$158,MATCH($A$18,'Main Survey'!$A$145:$A$158,0),MATCH($B19,'Main Survey'!$J$143:$N$143,0))</f>
        <v>-10.9</v>
      </c>
      <c r="S19" s="372"/>
      <c r="T19" s="374">
        <f>INDEX('Main Survey'!$P$145:$T$158,MATCH($A$18,'Main Survey'!$A$145:$A$158,0),MATCH($B19,'Main Survey'!$P$143:$T$143,0))</f>
        <v>2.2000000000000002</v>
      </c>
      <c r="U19" s="372"/>
      <c r="V19" s="374">
        <f>INDEX('Main Survey'!$P$104:$T$116,MATCH($A$18,'Main Survey'!$A$104:$A$116,0),MATCH($B19,'Main Survey'!$P$102:$T$102,0))</f>
        <v>3.8061643141941603</v>
      </c>
      <c r="W19" s="372"/>
      <c r="X19" s="372"/>
    </row>
    <row r="20" spans="1:24" s="364" customFormat="1" ht="34.5" hidden="1" thickBot="1">
      <c r="A20" s="488"/>
      <c r="B20" s="375">
        <v>2025</v>
      </c>
      <c r="C20" s="375"/>
      <c r="D20" s="370">
        <f>INDEX('Main Survey'!$D$9:$H$22,MATCH($A$18,'Main Survey'!$A$9:$A$22,0),MATCH(B20,'Main Survey'!$D$7:$H$7,0))</f>
        <v>0</v>
      </c>
      <c r="E20" s="376"/>
      <c r="F20" s="370">
        <f>INDEX('Main Survey'!$J$9:$N$22,MATCH($A$18,'Main Survey'!$A$9:$A$22,0),MATCH(B20,'Main Survey'!$J$7:$N$7,0))</f>
        <v>0</v>
      </c>
      <c r="G20" s="376"/>
      <c r="H20" s="370">
        <f>INDEX('Main Survey'!$D$33:$H$46,MATCH($A$18,'Main Survey'!$A$33:$A$46,0),MATCH(B20,'Main Survey'!$D$31:$H$31,0))</f>
        <v>0</v>
      </c>
      <c r="I20" s="376"/>
      <c r="J20" s="370">
        <f>INDEX('Main Survey'!$J$33:$N$46,MATCH($A$18,'Main Survey'!$A$33:$A$46,0),MATCH($B20,'Main Survey'!$J$31:$N$31,0))</f>
        <v>0</v>
      </c>
      <c r="K20" s="376"/>
      <c r="L20" s="370" t="str">
        <f>_xlfn.IFNA(INDEX('Main Survey'!$J$81:$N$93,MATCH($A$18,'Main Survey'!$A$81:$A$93,0),MATCH($B20,'Main Survey'!$J$79:$N$79,0)),"")</f>
        <v/>
      </c>
      <c r="M20" s="370"/>
      <c r="N20" s="370">
        <f>INDEX('Main Survey'!$D$57:$H$70,MATCH($A$18,'Main Survey'!$A$57:$A$70,0),MATCH($B20,'Main Survey'!$D$55:$H$55,0))</f>
        <v>0</v>
      </c>
      <c r="O20" s="376"/>
      <c r="P20" s="370" t="str">
        <f>_xlfn.IFNA(INDEX('Main Survey'!$D$81:$H$93,MATCH($A$18,'Main Survey'!$A$81:$A$93,0),MATCH($B20,'Main Survey'!$D$79:$H$79,0)),"")</f>
        <v/>
      </c>
      <c r="Q20" s="376"/>
      <c r="R20" s="370">
        <f>INDEX('Main Survey'!$J$145:$N$158,MATCH($A$18,'Main Survey'!$A$145:$A$158,0),MATCH($B20,'Main Survey'!$J$143:$N$143,0))</f>
        <v>0</v>
      </c>
      <c r="S20" s="370"/>
      <c r="T20" s="370">
        <f>INDEX('Main Survey'!$P$145:$T$158,MATCH($A$18,'Main Survey'!$A$145:$A$158,0),MATCH($B20,'Main Survey'!$P$143:$T$143,0))</f>
        <v>0</v>
      </c>
      <c r="U20" s="370"/>
      <c r="V20" s="370">
        <f>INDEX('Main Survey'!$P$104:$T$116,MATCH($A$18,'Main Survey'!$A$104:$A$116,0),MATCH($B20,'Main Survey'!$P$102:$T$102,0))</f>
        <v>4.8845088421374028</v>
      </c>
      <c r="W20" s="370"/>
      <c r="X20" s="370"/>
    </row>
    <row r="21" spans="1:24" s="364" customFormat="1" ht="34.5" hidden="1" thickBot="1">
      <c r="A21" s="487"/>
      <c r="B21" s="373"/>
      <c r="C21" s="373"/>
      <c r="D21" s="372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2"/>
      <c r="U21" s="373"/>
      <c r="V21" s="373"/>
      <c r="W21" s="373"/>
      <c r="X21" s="373"/>
    </row>
    <row r="22" spans="1:24" s="364" customFormat="1" ht="34.5" hidden="1" thickBot="1">
      <c r="A22" s="488" t="str">
        <f>'Main Survey'!A13</f>
        <v xml:space="preserve">  Desjardins Group</v>
      </c>
      <c r="B22" s="375">
        <v>2023</v>
      </c>
      <c r="C22" s="375"/>
      <c r="D22" s="370">
        <f>INDEX('Main Survey'!$D$9:$H$22,MATCH($A$22,'Main Survey'!$A$9:$A$22,0),MATCH(B22,'Main Survey'!$D$7:$H$7,0))</f>
        <v>1.2</v>
      </c>
      <c r="E22" s="376"/>
      <c r="F22" s="370">
        <f>INDEX('Main Survey'!$J$9:$N$22,MATCH($A$22,'Main Survey'!$A$9:$A$22,0),MATCH(B22,'Main Survey'!$J$7:$N$7,0))</f>
        <v>3.6</v>
      </c>
      <c r="G22" s="376"/>
      <c r="H22" s="370">
        <f>INDEX('Main Survey'!$D$33:$H$46,MATCH($A$22,'Main Survey'!$A$33:$A$46,0),MATCH(B22,'Main Survey'!$D$31:$H$31,0))</f>
        <v>2.6528441227593014</v>
      </c>
      <c r="I22" s="376"/>
      <c r="J22" s="370">
        <f>INDEX('Main Survey'!$J$33:$N$46,MATCH($A$22,'Main Survey'!$A$33:$A$46,0),MATCH($B22,'Main Survey'!$J$31:$N$31,0))</f>
        <v>3.7684442748923797</v>
      </c>
      <c r="K22" s="376"/>
      <c r="L22" s="370">
        <f>INDEX('Main Survey'!$J$81:$N$93,MATCH($A$22,'Main Survey'!$A$81:$A$93,0),MATCH($B22,'Main Survey'!$J$79:$N$79,0))</f>
        <v>5.692569899043221</v>
      </c>
      <c r="M22" s="370"/>
      <c r="N22" s="370">
        <f>INDEX('Main Survey'!$D$57:$H$70,MATCH($A$22,'Main Survey'!$A$57:$A$70,0),MATCH($B22,'Main Survey'!$D$55:$H$55,0))</f>
        <v>6.0985857387458875</v>
      </c>
      <c r="O22" s="376"/>
      <c r="P22" s="370">
        <f>INDEX('Main Survey'!$D$81:$H$93,MATCH($A$22,'Main Survey'!$A$81:$A$93,0),MATCH($B22,'Main Survey'!$D$79:$H$79,0))</f>
        <v>2.4978634988614523</v>
      </c>
      <c r="Q22" s="376"/>
      <c r="R22" s="370" t="str">
        <f>_xlfn.IFNA(INDEX('Main Survey'!$J$145:$N$158,MATCH($A$22,'Main Survey'!$A$145:$A$158,0),MATCH($B22,'Main Survey'!$J$143:$N$143,0)),"")</f>
        <v/>
      </c>
      <c r="S22" s="370"/>
      <c r="T22" s="370"/>
      <c r="U22" s="370"/>
      <c r="V22" s="370"/>
      <c r="W22" s="370"/>
      <c r="X22" s="370"/>
    </row>
    <row r="23" spans="1:24" s="364" customFormat="1" ht="34.5" hidden="1" thickBot="1">
      <c r="A23" s="487"/>
      <c r="B23" s="371">
        <v>2024</v>
      </c>
      <c r="C23" s="371"/>
      <c r="D23" s="372">
        <f>INDEX('Main Survey'!$D$9:$H$22,MATCH($A$22,'Main Survey'!$A$9:$A$22,0),MATCH(B23,'Main Survey'!$D$7:$H$7,0))</f>
        <v>-0.1</v>
      </c>
      <c r="E23" s="373"/>
      <c r="F23" s="372">
        <f>INDEX('Main Survey'!$J$9:$N$22,MATCH($A$22,'Main Survey'!$A$9:$A$22,0),MATCH(B23,'Main Survey'!$J$7:$N$7,0))</f>
        <v>1.9</v>
      </c>
      <c r="G23" s="373"/>
      <c r="H23" s="372">
        <f>INDEX('Main Survey'!$D$33:$H$46,MATCH($A$22,'Main Survey'!$A$33:$A$46,0),MATCH(B23,'Main Survey'!$D$31:$H$31,0))</f>
        <v>2.7390793769316746</v>
      </c>
      <c r="I23" s="373"/>
      <c r="J23" s="372">
        <f>INDEX('Main Survey'!$J$33:$N$46,MATCH($A$22,'Main Survey'!$A$33:$A$46,0),MATCH($B23,'Main Survey'!$J$31:$N$31,0))</f>
        <v>2.6807205153327462</v>
      </c>
      <c r="K23" s="373"/>
      <c r="L23" s="372">
        <f>INDEX('Main Survey'!$J$81:$N$93,MATCH($A$22,'Main Survey'!$A$81:$A$93,0),MATCH($B23,'Main Survey'!$J$79:$N$79,0))</f>
        <v>6.8453017482215861</v>
      </c>
      <c r="M23" s="372"/>
      <c r="N23" s="374">
        <f>INDEX('Main Survey'!$D$57:$H$70,MATCH($A$22,'Main Survey'!$A$57:$A$70,0),MATCH($B23,'Main Survey'!$D$55:$H$55,0))</f>
        <v>3.581203925300902</v>
      </c>
      <c r="O23" s="373"/>
      <c r="P23" s="372">
        <f>INDEX('Main Survey'!$D$81:$H$93,MATCH($A$22,'Main Survey'!$A$81:$A$93,0),MATCH($B23,'Main Survey'!$D$79:$H$79,0))</f>
        <v>1.1288647011506558</v>
      </c>
      <c r="Q23" s="373"/>
      <c r="R23" s="372" t="str">
        <f>_xlfn.IFNA(INDEX('Main Survey'!$J$145:$N$158,MATCH($A$22,'Main Survey'!$A$145:$A$158,0),MATCH($B23,'Main Survey'!$J$143:$N$143,0)),"")</f>
        <v/>
      </c>
      <c r="S23" s="372"/>
      <c r="T23" s="372"/>
      <c r="U23" s="372"/>
      <c r="V23" s="372"/>
      <c r="W23" s="372"/>
      <c r="X23" s="372"/>
    </row>
    <row r="24" spans="1:24" s="364" customFormat="1" ht="34.5" hidden="1" thickBot="1">
      <c r="A24" s="488"/>
      <c r="B24" s="375">
        <v>2025</v>
      </c>
      <c r="C24" s="375"/>
      <c r="D24" s="370">
        <f>INDEX('Main Survey'!$D$9:$H$22,MATCH($A$22,'Main Survey'!$A$9:$A$22,0),MATCH(B24,'Main Survey'!$D$7:$H$7,0))</f>
        <v>0</v>
      </c>
      <c r="E24" s="376"/>
      <c r="F24" s="370">
        <f>INDEX('Main Survey'!$J$9:$N$22,MATCH($A$22,'Main Survey'!$A$9:$A$22,0),MATCH(B24,'Main Survey'!$J$7:$N$7,0))</f>
        <v>0</v>
      </c>
      <c r="G24" s="376"/>
      <c r="H24" s="370">
        <f>INDEX('Main Survey'!$D$33:$H$46,MATCH($A$22,'Main Survey'!$A$33:$A$46,0),MATCH(B24,'Main Survey'!$D$31:$H$31,0))</f>
        <v>2.0824692657108512</v>
      </c>
      <c r="I24" s="376"/>
      <c r="J24" s="370">
        <f>INDEX('Main Survey'!$J$33:$N$46,MATCH($A$22,'Main Survey'!$A$33:$A$46,0),MATCH($B24,'Main Survey'!$J$31:$N$31,0))</f>
        <v>2.0572626908359926</v>
      </c>
      <c r="K24" s="376"/>
      <c r="L24" s="370">
        <f>INDEX('Main Survey'!$J$81:$N$93,MATCH($A$22,'Main Survey'!$A$81:$A$93,0),MATCH($B24,'Main Survey'!$J$79:$N$79,0))</f>
        <v>6.7001034016573309</v>
      </c>
      <c r="M24" s="370"/>
      <c r="N24" s="370">
        <f>INDEX('Main Survey'!$D$57:$H$70,MATCH($A$22,'Main Survey'!$A$57:$A$70,0),MATCH($B24,'Main Survey'!$D$55:$H$55,0))</f>
        <v>4.1641762302475627</v>
      </c>
      <c r="O24" s="376"/>
      <c r="P24" s="370">
        <f>INDEX('Main Survey'!$D$81:$H$93,MATCH($A$22,'Main Survey'!$A$81:$A$93,0),MATCH($B24,'Main Survey'!$D$79:$H$79,0))</f>
        <v>1.7424809640959271</v>
      </c>
      <c r="Q24" s="376"/>
      <c r="R24" s="370" t="str">
        <f>_xlfn.IFNA(INDEX('Main Survey'!$J$145:$N$158,MATCH($A$22,'Main Survey'!$A$145:$A$158,0),MATCH($B24,'Main Survey'!$J$143:$N$143,0)),"")</f>
        <v/>
      </c>
      <c r="S24" s="370"/>
      <c r="T24" s="370"/>
      <c r="U24" s="370"/>
      <c r="V24" s="370"/>
      <c r="W24" s="370"/>
      <c r="X24" s="370"/>
    </row>
    <row r="25" spans="1:24" s="364" customFormat="1" ht="34.5" hidden="1" thickBot="1">
      <c r="A25" s="487"/>
      <c r="B25" s="373"/>
      <c r="C25" s="373"/>
      <c r="D25" s="372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2"/>
      <c r="S25" s="372"/>
      <c r="T25" s="372"/>
      <c r="U25" s="372"/>
      <c r="V25" s="372"/>
      <c r="W25" s="372"/>
      <c r="X25" s="372"/>
    </row>
    <row r="26" spans="1:24" s="364" customFormat="1" ht="34.5" hidden="1" thickBot="1">
      <c r="A26" s="488" t="str">
        <f>'Main Survey'!A38</f>
        <v xml:space="preserve">  Laurentian Bank Securities</v>
      </c>
      <c r="B26" s="375">
        <v>2023</v>
      </c>
      <c r="C26" s="375"/>
      <c r="D26" s="370">
        <f>INDEX('Main Survey'!$D$9:$H$22,MATCH($A$26,'Main Survey'!$A$9:$A$22,0),MATCH(B26,'Main Survey'!$D$7:$H$7,0))</f>
        <v>1.5</v>
      </c>
      <c r="E26" s="376"/>
      <c r="F26" s="370">
        <f>INDEX('Main Survey'!$J$9:$N$22,MATCH($A$26,'Main Survey'!$A$9:$A$22,0),MATCH(B26,'Main Survey'!$J$7:$N$7,0))</f>
        <v>4.0999999999999996</v>
      </c>
      <c r="G26" s="376"/>
      <c r="H26" s="370">
        <f>INDEX('Main Survey'!$D$33:$H$46,MATCH($A$26,'Main Survey'!$A$33:$A$46,0),MATCH(B26,'Main Survey'!$D$31:$H$31,0))</f>
        <v>2.1</v>
      </c>
      <c r="I26" s="376"/>
      <c r="J26" s="370">
        <f>INDEX('Main Survey'!$J$33:$N$46,MATCH($A$26,'Main Survey'!$A$33:$A$46,0),MATCH($B26,'Main Survey'!$J$31:$N$31,0))</f>
        <v>3.6</v>
      </c>
      <c r="K26" s="376"/>
      <c r="L26" s="370">
        <f>INDEX('Main Survey'!$J$81:$N$93,MATCH($A$26,'Main Survey'!$A$81:$A$93,0),MATCH($B26,'Main Survey'!$J$79:$N$79,0))</f>
        <v>5.6</v>
      </c>
      <c r="M26" s="370"/>
      <c r="N26" s="370">
        <f>INDEX('Main Survey'!$D$57:$H$70,MATCH($A$26,'Main Survey'!$A$57:$A$70,0),MATCH($B26,'Main Survey'!$D$55:$H$55,0))</f>
        <v>4</v>
      </c>
      <c r="O26" s="376"/>
      <c r="P26" s="370">
        <f>INDEX('Main Survey'!$D$81:$H$93,MATCH($A$26,'Main Survey'!$A$81:$A$93,0),MATCH($B26,'Main Survey'!$D$79:$H$79,0))</f>
        <v>2.4</v>
      </c>
      <c r="Q26" s="376"/>
      <c r="R26" s="370">
        <f>INDEX('Main Survey'!$J$145:$N$158,MATCH($A$26,'Main Survey'!$A$145:$A$158,0),MATCH($B26,'Main Survey'!$J$143:$N$143,0))</f>
        <v>0</v>
      </c>
      <c r="S26" s="370"/>
      <c r="T26" s="370">
        <f>INDEX('Main Survey'!$P$145:$T$158,MATCH($A$26,'Main Survey'!$A$145:$A$158,0),MATCH($B26,'Main Survey'!$P$143:$T$143,0))</f>
        <v>0</v>
      </c>
      <c r="U26" s="370"/>
      <c r="V26" s="370">
        <f>INDEX('Main Survey'!$P$104:$T$116,MATCH($A$26,'Main Survey'!$A$104:$A$116,0),MATCH($B26,'Main Survey'!$P$102:$T$102,0))</f>
        <v>4.3</v>
      </c>
      <c r="W26" s="370"/>
      <c r="X26" s="370">
        <f>INDEX('Main Survey'!$D$126:$H$134,MATCH($A$26,'Main Survey'!$A$126:$A$134,0),MATCH($B26,'Main Survey'!$D$123:$H$123,0))</f>
        <v>0.5</v>
      </c>
    </row>
    <row r="27" spans="1:24" s="364" customFormat="1" ht="34.5" hidden="1" thickBot="1">
      <c r="A27" s="487"/>
      <c r="B27" s="371">
        <v>2024</v>
      </c>
      <c r="C27" s="371"/>
      <c r="D27" s="372">
        <f>INDEX('Main Survey'!$D$9:$H$22,MATCH($A$26,'Main Survey'!$A$9:$A$22,0),MATCH(B27,'Main Survey'!$D$7:$H$7,0))</f>
        <v>0.4</v>
      </c>
      <c r="E27" s="373"/>
      <c r="F27" s="372">
        <f>INDEX('Main Survey'!$J$9:$N$22,MATCH($A$26,'Main Survey'!$A$9:$A$22,0),MATCH(B27,'Main Survey'!$J$7:$N$7,0))</f>
        <v>2.9</v>
      </c>
      <c r="G27" s="373"/>
      <c r="H27" s="372">
        <f>INDEX('Main Survey'!$D$33:$H$46,MATCH($A$26,'Main Survey'!$A$33:$A$46,0),MATCH(B27,'Main Survey'!$D$31:$H$31,0))</f>
        <v>1.7000000000000002</v>
      </c>
      <c r="I27" s="373"/>
      <c r="J27" s="372">
        <f>INDEX('Main Survey'!$J$33:$N$46,MATCH($A$26,'Main Survey'!$A$33:$A$46,0),MATCH($B27,'Main Survey'!$J$31:$N$31,0))</f>
        <v>1.8</v>
      </c>
      <c r="K27" s="373"/>
      <c r="L27" s="372">
        <f>INDEX('Main Survey'!$J$81:$N$93,MATCH($A$26,'Main Survey'!$A$81:$A$93,0),MATCH($B27,'Main Survey'!$J$79:$N$79,0))</f>
        <v>6.9</v>
      </c>
      <c r="M27" s="372"/>
      <c r="N27" s="374">
        <f>INDEX('Main Survey'!$D$57:$H$70,MATCH($A$26,'Main Survey'!$A$57:$A$70,0),MATCH($B27,'Main Survey'!$D$55:$H$55,0))</f>
        <v>3.2</v>
      </c>
      <c r="O27" s="373"/>
      <c r="P27" s="372">
        <f>INDEX('Main Survey'!$D$81:$H$93,MATCH($A$26,'Main Survey'!$A$81:$A$93,0),MATCH($B27,'Main Survey'!$D$79:$H$79,0))</f>
        <v>0.8</v>
      </c>
      <c r="Q27" s="373"/>
      <c r="R27" s="372">
        <f>INDEX('Main Survey'!$J$145:$N$158,MATCH($A$26,'Main Survey'!$A$145:$A$158,0),MATCH($B27,'Main Survey'!$J$143:$N$143,0))</f>
        <v>0</v>
      </c>
      <c r="S27" s="372"/>
      <c r="T27" s="374">
        <f>INDEX('Main Survey'!$P$145:$T$158,MATCH($A$26,'Main Survey'!$A$145:$A$158,0),MATCH($B27,'Main Survey'!$P$143:$T$143,0))</f>
        <v>0</v>
      </c>
      <c r="U27" s="372"/>
      <c r="V27" s="374">
        <f>INDEX('Main Survey'!$P$104:$T$116,MATCH($A$26,'Main Survey'!$A$104:$A$116,0),MATCH($B27,'Main Survey'!$P$102:$T$102,0))</f>
        <v>3.5</v>
      </c>
      <c r="W27" s="372"/>
      <c r="X27" s="374">
        <f>INDEX('Main Survey'!$D$126:$H$134,MATCH($A$26,'Main Survey'!$A$126:$A$134,0),MATCH($B27,'Main Survey'!$D$123:$H$123,0))</f>
        <v>3.1</v>
      </c>
    </row>
    <row r="28" spans="1:24" s="364" customFormat="1" ht="34.5" hidden="1" thickBot="1">
      <c r="A28" s="488"/>
      <c r="B28" s="375">
        <v>2025</v>
      </c>
      <c r="C28" s="375"/>
      <c r="D28" s="370">
        <f>INDEX('Main Survey'!$D$9:$H$22,MATCH($A$26,'Main Survey'!$A$9:$A$22,0),MATCH(B28,'Main Survey'!$D$7:$H$7,0))</f>
        <v>0</v>
      </c>
      <c r="E28" s="376"/>
      <c r="F28" s="370">
        <f>INDEX('Main Survey'!$J$9:$N$22,MATCH($A$26,'Main Survey'!$A$9:$A$22,0),MATCH(B28,'Main Survey'!$J$7:$N$7,0))</f>
        <v>0</v>
      </c>
      <c r="G28" s="376"/>
      <c r="H28" s="370">
        <f>INDEX('Main Survey'!$D$33:$H$46,MATCH($A$26,'Main Survey'!$A$33:$A$46,0),MATCH(B28,'Main Survey'!$D$31:$H$31,0))</f>
        <v>3.7</v>
      </c>
      <c r="I28" s="376"/>
      <c r="J28" s="370">
        <f>INDEX('Main Survey'!$J$33:$N$46,MATCH($A$26,'Main Survey'!$A$33:$A$46,0),MATCH($B28,'Main Survey'!$J$31:$N$31,0))</f>
        <v>1.5</v>
      </c>
      <c r="K28" s="376"/>
      <c r="L28" s="370">
        <f>INDEX('Main Survey'!$J$81:$N$93,MATCH($A$26,'Main Survey'!$A$81:$A$93,0),MATCH($B28,'Main Survey'!$J$79:$N$79,0))</f>
        <v>6.6</v>
      </c>
      <c r="M28" s="370"/>
      <c r="N28" s="370">
        <f>INDEX('Main Survey'!$D$57:$H$70,MATCH($A$26,'Main Survey'!$A$57:$A$70,0),MATCH($B28,'Main Survey'!$D$55:$H$55,0))</f>
        <v>0</v>
      </c>
      <c r="O28" s="376"/>
      <c r="P28" s="370">
        <f>INDEX('Main Survey'!$D$81:$H$93,MATCH($A$26,'Main Survey'!$A$81:$A$93,0),MATCH($B28,'Main Survey'!$D$79:$H$79,0))</f>
        <v>1.8</v>
      </c>
      <c r="Q28" s="376"/>
      <c r="R28" s="370">
        <f>INDEX('Main Survey'!$J$145:$N$158,MATCH($A$26,'Main Survey'!$A$145:$A$158,0),MATCH($B28,'Main Survey'!$J$143:$N$143,0))</f>
        <v>0</v>
      </c>
      <c r="S28" s="370"/>
      <c r="T28" s="370">
        <f>INDEX('Main Survey'!$P$145:$T$158,MATCH($A$26,'Main Survey'!$A$145:$A$158,0),MATCH($B28,'Main Survey'!$P$143:$T$143,0))</f>
        <v>0</v>
      </c>
      <c r="U28" s="370"/>
      <c r="V28" s="370">
        <f>INDEX('Main Survey'!$P$104:$T$116,MATCH($A$26,'Main Survey'!$A$104:$A$116,0),MATCH($B28,'Main Survey'!$P$102:$T$102,0))</f>
        <v>0</v>
      </c>
      <c r="W28" s="370"/>
      <c r="X28" s="370">
        <f>INDEX('Main Survey'!$D$126:$H$134,MATCH($A$26,'Main Survey'!$A$126:$A$134,0),MATCH($B28,'Main Survey'!$D$123:$H$123,0))</f>
        <v>0</v>
      </c>
    </row>
    <row r="29" spans="1:24" s="364" customFormat="1" ht="34.5" hidden="1" thickBot="1">
      <c r="A29" s="487"/>
      <c r="B29" s="373"/>
      <c r="C29" s="373"/>
      <c r="D29" s="372"/>
      <c r="E29" s="373"/>
      <c r="F29" s="373"/>
      <c r="G29" s="373"/>
      <c r="H29" s="373"/>
      <c r="I29" s="373"/>
      <c r="J29" s="373"/>
      <c r="K29" s="373"/>
      <c r="L29" s="373"/>
      <c r="M29" s="373"/>
      <c r="N29" s="373"/>
      <c r="O29" s="373"/>
      <c r="P29" s="373"/>
      <c r="Q29" s="373"/>
      <c r="R29" s="373"/>
      <c r="S29" s="373"/>
      <c r="T29" s="372"/>
      <c r="U29" s="373"/>
      <c r="V29" s="373"/>
      <c r="W29" s="373"/>
      <c r="X29" s="373"/>
    </row>
    <row r="30" spans="1:24" s="364" customFormat="1" ht="34.5" hidden="1" thickBot="1">
      <c r="A30" s="488" t="str">
        <f>'Main Survey'!A39</f>
        <v xml:space="preserve">  National Bank of Canada</v>
      </c>
      <c r="B30" s="375">
        <v>2023</v>
      </c>
      <c r="C30" s="375"/>
      <c r="D30" s="370">
        <f>INDEX('Main Survey'!$D$9:$H$22,MATCH($A$30,'Main Survey'!$A$9:$A$22,0),MATCH(B30,'Main Survey'!$D$7:$H$7,0))</f>
        <v>1.1000000000000001</v>
      </c>
      <c r="E30" s="376"/>
      <c r="F30" s="370">
        <f>INDEX('Main Survey'!$J$9:$N$22,MATCH($A$30,'Main Survey'!$A$9:$A$22,0),MATCH(B30,'Main Survey'!$J$7:$N$7,0))</f>
        <v>3.3</v>
      </c>
      <c r="G30" s="376"/>
      <c r="H30" s="370">
        <f>INDEX('Main Survey'!$D$33:$H$46,MATCH($A$30,'Main Survey'!$A$33:$A$46,0),MATCH(B30,'Main Survey'!$D$31:$H$31,0))</f>
        <v>2.6</v>
      </c>
      <c r="I30" s="376"/>
      <c r="J30" s="370">
        <f>INDEX('Main Survey'!$J$33:$N$46,MATCH($A$30,'Main Survey'!$A$33:$A$46,0),MATCH($B30,'Main Survey'!$J$31:$N$31,0))</f>
        <v>3.7</v>
      </c>
      <c r="K30" s="376"/>
      <c r="L30" s="370">
        <f>INDEX('Main Survey'!$J$81:$N$93,MATCH($A$30,'Main Survey'!$A$81:$A$93,0),MATCH($B30,'Main Survey'!$J$79:$N$79,0))</f>
        <v>5.7</v>
      </c>
      <c r="M30" s="370"/>
      <c r="N30" s="370">
        <f>INDEX('Main Survey'!$D$57:$H$70,MATCH($A$30,'Main Survey'!$A$57:$A$70,0),MATCH($B30,'Main Survey'!$D$55:$H$55,0))</f>
        <v>0</v>
      </c>
      <c r="O30" s="376"/>
      <c r="P30" s="370">
        <f>INDEX('Main Survey'!$D$81:$H$93,MATCH($A$30,'Main Survey'!$A$81:$A$93,0),MATCH($B30,'Main Survey'!$D$79:$H$79,0))</f>
        <v>2.4</v>
      </c>
      <c r="Q30" s="376"/>
      <c r="R30" s="370">
        <f>INDEX('Main Survey'!$J$145:$N$158,MATCH($A$30,'Main Survey'!$A$145:$A$158,0),MATCH($B30,'Main Survey'!$J$143:$N$143,0))</f>
        <v>0</v>
      </c>
      <c r="S30" s="370"/>
      <c r="T30" s="370">
        <f>INDEX('Main Survey'!$P$145:$T$158,MATCH($A$30,'Main Survey'!$A$145:$A$158,0),MATCH($B30,'Main Survey'!$P$143:$T$143,0))</f>
        <v>0</v>
      </c>
      <c r="U30" s="370"/>
      <c r="V30" s="370">
        <f>INDEX('Main Survey'!$P$104:$T$116,MATCH($A$30,'Main Survey'!$A$104:$A$116,0),MATCH($B30,'Main Survey'!$P$102:$T$102,0))</f>
        <v>0</v>
      </c>
      <c r="W30" s="370"/>
      <c r="X30" s="370"/>
    </row>
    <row r="31" spans="1:24" s="364" customFormat="1" ht="34.5" hidden="1" thickBot="1">
      <c r="A31" s="487"/>
      <c r="B31" s="371">
        <v>2024</v>
      </c>
      <c r="C31" s="371"/>
      <c r="D31" s="372">
        <f>INDEX('Main Survey'!$D$9:$H$22,MATCH($A$30,'Main Survey'!$A$9:$A$22,0),MATCH(B31,'Main Survey'!$D$7:$H$7,0))</f>
        <v>0.1</v>
      </c>
      <c r="E31" s="373"/>
      <c r="F31" s="372">
        <f>INDEX('Main Survey'!$J$9:$N$22,MATCH($A$30,'Main Survey'!$A$9:$A$22,0),MATCH(B31,'Main Survey'!$J$7:$N$7,0))</f>
        <v>2.2999999999999998</v>
      </c>
      <c r="G31" s="373"/>
      <c r="H31" s="372">
        <f>INDEX('Main Survey'!$D$33:$H$46,MATCH($A$30,'Main Survey'!$A$33:$A$46,0),MATCH(B31,'Main Survey'!$D$31:$H$31,0))</f>
        <v>2.9</v>
      </c>
      <c r="I31" s="373"/>
      <c r="J31" s="372">
        <f>INDEX('Main Survey'!$J$33:$N$46,MATCH($A$30,'Main Survey'!$A$33:$A$46,0),MATCH($B31,'Main Survey'!$J$31:$N$31,0))</f>
        <v>2.6</v>
      </c>
      <c r="K31" s="373"/>
      <c r="L31" s="372">
        <f>INDEX('Main Survey'!$J$81:$N$93,MATCH($A$30,'Main Survey'!$A$81:$A$93,0),MATCH($B31,'Main Survey'!$J$79:$N$79,0))</f>
        <v>6.7</v>
      </c>
      <c r="M31" s="372"/>
      <c r="N31" s="374">
        <f>INDEX('Main Survey'!$D$57:$H$70,MATCH($A$30,'Main Survey'!$A$57:$A$70,0),MATCH($B31,'Main Survey'!$D$55:$H$55,0))</f>
        <v>0</v>
      </c>
      <c r="O31" s="373"/>
      <c r="P31" s="372">
        <f>INDEX('Main Survey'!$D$81:$H$93,MATCH($A$30,'Main Survey'!$A$81:$A$93,0),MATCH($B31,'Main Survey'!$D$79:$H$79,0))</f>
        <v>0.9</v>
      </c>
      <c r="Q31" s="373"/>
      <c r="R31" s="372">
        <f>INDEX('Main Survey'!$J$145:$N$158,MATCH($A$30,'Main Survey'!$A$145:$A$158,0),MATCH($B31,'Main Survey'!$J$143:$N$143,0))</f>
        <v>0</v>
      </c>
      <c r="S31" s="372"/>
      <c r="T31" s="374">
        <f>INDEX('Main Survey'!$P$145:$T$158,MATCH($A$30,'Main Survey'!$A$145:$A$158,0),MATCH($B31,'Main Survey'!$P$143:$T$143,0))</f>
        <v>0</v>
      </c>
      <c r="U31" s="372"/>
      <c r="V31" s="374">
        <f>INDEX('Main Survey'!$P$104:$T$116,MATCH($A$30,'Main Survey'!$A$104:$A$116,0),MATCH($B31,'Main Survey'!$P$102:$T$102,0))</f>
        <v>0</v>
      </c>
      <c r="W31" s="372"/>
      <c r="X31" s="372"/>
    </row>
    <row r="32" spans="1:24" s="364" customFormat="1" ht="34.5" hidden="1" thickBot="1">
      <c r="A32" s="488"/>
      <c r="B32" s="375">
        <v>2025</v>
      </c>
      <c r="C32" s="375"/>
      <c r="D32" s="370">
        <f>INDEX('Main Survey'!$D$9:$H$22,MATCH($A$30,'Main Survey'!$A$9:$A$22,0),MATCH(B32,'Main Survey'!$D$7:$H$7,0))</f>
        <v>1.6</v>
      </c>
      <c r="E32" s="376"/>
      <c r="F32" s="370">
        <f>INDEX('Main Survey'!$J$9:$N$22,MATCH($A$30,'Main Survey'!$A$9:$A$22,0),MATCH(B32,'Main Survey'!$J$7:$N$7,0))</f>
        <v>3.3</v>
      </c>
      <c r="G32" s="376"/>
      <c r="H32" s="370">
        <f>INDEX('Main Survey'!$D$33:$H$46,MATCH($A$30,'Main Survey'!$A$33:$A$46,0),MATCH(B32,'Main Survey'!$D$31:$H$31,0))</f>
        <v>2.8000000000000003</v>
      </c>
      <c r="I32" s="376"/>
      <c r="J32" s="370">
        <f>INDEX('Main Survey'!$J$33:$N$46,MATCH($A$30,'Main Survey'!$A$33:$A$46,0),MATCH($B32,'Main Survey'!$J$31:$N$31,0))</f>
        <v>2</v>
      </c>
      <c r="K32" s="376"/>
      <c r="L32" s="370">
        <f>INDEX('Main Survey'!$J$81:$N$93,MATCH($A$30,'Main Survey'!$A$81:$A$93,0),MATCH($B32,'Main Survey'!$J$79:$N$79,0))</f>
        <v>6.9</v>
      </c>
      <c r="M32" s="370"/>
      <c r="N32" s="370">
        <f>INDEX('Main Survey'!$D$57:$H$70,MATCH($A$30,'Main Survey'!$A$57:$A$70,0),MATCH($B32,'Main Survey'!$D$55:$H$55,0))</f>
        <v>0</v>
      </c>
      <c r="O32" s="376"/>
      <c r="P32" s="370">
        <f>INDEX('Main Survey'!$D$81:$H$93,MATCH($A$30,'Main Survey'!$A$81:$A$93,0),MATCH($B32,'Main Survey'!$D$79:$H$79,0))</f>
        <v>2.5</v>
      </c>
      <c r="Q32" s="376"/>
      <c r="R32" s="370">
        <f>INDEX('Main Survey'!$J$145:$N$158,MATCH($A$30,'Main Survey'!$A$145:$A$158,0),MATCH($B32,'Main Survey'!$J$143:$N$143,0))</f>
        <v>0</v>
      </c>
      <c r="S32" s="370"/>
      <c r="T32" s="370">
        <f>INDEX('Main Survey'!$P$145:$T$158,MATCH($A$30,'Main Survey'!$A$145:$A$158,0),MATCH($B32,'Main Survey'!$P$143:$T$143,0))</f>
        <v>0</v>
      </c>
      <c r="U32" s="370"/>
      <c r="V32" s="370">
        <f>INDEX('Main Survey'!$P$104:$T$116,MATCH($A$30,'Main Survey'!$A$104:$A$116,0),MATCH($B32,'Main Survey'!$P$102:$T$102,0))</f>
        <v>0</v>
      </c>
      <c r="W32" s="370"/>
      <c r="X32" s="370"/>
    </row>
    <row r="33" spans="1:24" s="364" customFormat="1" ht="34.5" hidden="1" thickBot="1">
      <c r="A33" s="487"/>
      <c r="B33" s="373"/>
      <c r="C33" s="373"/>
      <c r="D33" s="372"/>
      <c r="E33" s="373"/>
      <c r="F33" s="373"/>
      <c r="G33" s="373"/>
      <c r="H33" s="373"/>
      <c r="I33" s="373"/>
      <c r="J33" s="373"/>
      <c r="K33" s="373"/>
      <c r="L33" s="373"/>
      <c r="M33" s="373"/>
      <c r="N33" s="373"/>
      <c r="O33" s="373"/>
      <c r="P33" s="373"/>
      <c r="Q33" s="373"/>
      <c r="R33" s="373"/>
      <c r="S33" s="373"/>
      <c r="T33" s="372"/>
      <c r="U33" s="373"/>
      <c r="V33" s="373"/>
      <c r="W33" s="373"/>
      <c r="X33" s="373"/>
    </row>
    <row r="34" spans="1:24" s="364" customFormat="1" ht="34.5" hidden="1" thickBot="1">
      <c r="A34" s="488" t="str">
        <f>'Main Survey'!A17</f>
        <v xml:space="preserve">  Quantitative Economic Decisions</v>
      </c>
      <c r="B34" s="375">
        <v>2023</v>
      </c>
      <c r="C34" s="375"/>
      <c r="D34" s="370">
        <f>INDEX('Main Survey'!$D$9:$H$22,MATCH($A$34,'Main Survey'!$A$9:$A$22,0),MATCH(B34,'Main Survey'!$D$7:$H$7,0))</f>
        <v>1.3</v>
      </c>
      <c r="E34" s="376"/>
      <c r="F34" s="370">
        <f>INDEX('Main Survey'!$J$9:$N$22,MATCH($A$34,'Main Survey'!$A$9:$A$22,0),MATCH(B34,'Main Survey'!$J$7:$N$7,0))</f>
        <v>5.6999999999999993</v>
      </c>
      <c r="G34" s="376"/>
      <c r="H34" s="370">
        <f>INDEX('Main Survey'!$D$33:$H$46,MATCH($A$34,'Main Survey'!$A$33:$A$46,0),MATCH(B34,'Main Survey'!$D$31:$H$31,0))</f>
        <v>2.5</v>
      </c>
      <c r="I34" s="376"/>
      <c r="J34" s="370">
        <f>INDEX('Main Survey'!$J$33:$N$46,MATCH($A$34,'Main Survey'!$A$33:$A$46,0),MATCH($B34,'Main Survey'!$J$31:$N$31,0))</f>
        <v>4.2</v>
      </c>
      <c r="K34" s="376"/>
      <c r="L34" s="370">
        <f>INDEX('Main Survey'!$J$81:$N$93,MATCH($A$34,'Main Survey'!$A$81:$A$93,0),MATCH($B34,'Main Survey'!$J$79:$N$79,0))</f>
        <v>5.6</v>
      </c>
      <c r="M34" s="370"/>
      <c r="N34" s="370">
        <f>INDEX('Main Survey'!$D$57:$H$70,MATCH($A$34,'Main Survey'!$A$57:$A$70,0),MATCH($B34,'Main Survey'!$D$55:$H$55,0))</f>
        <v>0</v>
      </c>
      <c r="O34" s="376"/>
      <c r="P34" s="370">
        <f>INDEX('Main Survey'!$D$81:$H$93,MATCH($A$34,'Main Survey'!$A$81:$A$93,0),MATCH($B34,'Main Survey'!$D$79:$H$79,0))</f>
        <v>2.5</v>
      </c>
      <c r="Q34" s="376"/>
      <c r="R34" s="370">
        <f>INDEX('Main Survey'!$J$145:$N$158,MATCH($A$34,'Main Survey'!$A$145:$A$158,0),MATCH($B34,'Main Survey'!$J$143:$N$143,0))</f>
        <v>0</v>
      </c>
      <c r="S34" s="370"/>
      <c r="T34" s="370">
        <f>INDEX('Main Survey'!$P$145:$T$158,MATCH($A$34,'Main Survey'!$A$145:$A$158,0),MATCH($B34,'Main Survey'!$P$143:$T$143,0))</f>
        <v>0</v>
      </c>
      <c r="U34" s="370"/>
      <c r="V34" s="370">
        <f>INDEX('Main Survey'!$P$104:$T$116,MATCH($A$34,'Main Survey'!$A$104:$A$116,0),MATCH($B34,'Main Survey'!$P$102:$T$102,0))</f>
        <v>10</v>
      </c>
      <c r="W34" s="370"/>
      <c r="X34" s="370">
        <f>INDEX('Main Survey'!$D$126:$H$134,MATCH($A$34,'Main Survey'!$A$126:$A$134,0),MATCH($B34,'Main Survey'!$D$123:$H$123,0))</f>
        <v>-14.000000000000002</v>
      </c>
    </row>
    <row r="35" spans="1:24" s="364" customFormat="1" ht="34.5" hidden="1" thickBot="1">
      <c r="A35" s="487"/>
      <c r="B35" s="371">
        <v>2024</v>
      </c>
      <c r="C35" s="371"/>
      <c r="D35" s="372">
        <f>INDEX('Main Survey'!$D$9:$H$22,MATCH($A$34,'Main Survey'!$A$9:$A$22,0),MATCH(B35,'Main Survey'!$D$7:$H$7,0))</f>
        <v>0.89999999999999991</v>
      </c>
      <c r="E35" s="373"/>
      <c r="F35" s="372">
        <f>INDEX('Main Survey'!$J$9:$N$22,MATCH($A$34,'Main Survey'!$A$9:$A$22,0),MATCH(B35,'Main Survey'!$J$7:$N$7,0))</f>
        <v>4.9000000000000004</v>
      </c>
      <c r="G35" s="373"/>
      <c r="H35" s="372">
        <f>INDEX('Main Survey'!$D$33:$H$46,MATCH($A$34,'Main Survey'!$A$33:$A$46,0),MATCH(B35,'Main Survey'!$D$31:$H$31,0))</f>
        <v>2.3000000000000003</v>
      </c>
      <c r="I35" s="373"/>
      <c r="J35" s="372">
        <f>INDEX('Main Survey'!$J$33:$N$46,MATCH($A$34,'Main Survey'!$A$33:$A$46,0),MATCH($B35,'Main Survey'!$J$31:$N$31,0))</f>
        <v>3.8</v>
      </c>
      <c r="K35" s="373"/>
      <c r="L35" s="372">
        <f>INDEX('Main Survey'!$J$81:$N$93,MATCH($A$34,'Main Survey'!$A$81:$A$93,0),MATCH($B35,'Main Survey'!$J$79:$N$79,0))</f>
        <v>6.9</v>
      </c>
      <c r="M35" s="372"/>
      <c r="N35" s="374">
        <f>INDEX('Main Survey'!$D$57:$H$70,MATCH($A$34,'Main Survey'!$A$57:$A$70,0),MATCH($B35,'Main Survey'!$D$55:$H$55,0))</f>
        <v>0</v>
      </c>
      <c r="O35" s="373"/>
      <c r="P35" s="372">
        <f>INDEX('Main Survey'!$D$81:$H$93,MATCH($A$34,'Main Survey'!$A$81:$A$93,0),MATCH($B35,'Main Survey'!$D$79:$H$79,0))</f>
        <v>0.3</v>
      </c>
      <c r="Q35" s="373"/>
      <c r="R35" s="372">
        <f>INDEX('Main Survey'!$J$145:$N$158,MATCH($A$34,'Main Survey'!$A$145:$A$158,0),MATCH($B35,'Main Survey'!$J$143:$N$143,0))</f>
        <v>0</v>
      </c>
      <c r="S35" s="372"/>
      <c r="T35" s="374">
        <f>INDEX('Main Survey'!$P$145:$T$158,MATCH($A$34,'Main Survey'!$A$145:$A$158,0),MATCH($B35,'Main Survey'!$P$143:$T$143,0))</f>
        <v>0</v>
      </c>
      <c r="U35" s="372"/>
      <c r="V35" s="374">
        <f>INDEX('Main Survey'!$P$104:$T$116,MATCH($A$34,'Main Survey'!$A$104:$A$116,0),MATCH($B35,'Main Survey'!$P$102:$T$102,0))</f>
        <v>4.5999999999999996</v>
      </c>
      <c r="W35" s="372"/>
      <c r="X35" s="374">
        <f>INDEX('Main Survey'!$D$126:$H$134,MATCH($A$34,'Main Survey'!$A$126:$A$134,0),MATCH($B35,'Main Survey'!$D$123:$H$123,0))</f>
        <v>3</v>
      </c>
    </row>
    <row r="36" spans="1:24" s="364" customFormat="1" ht="34.5" hidden="1" thickBot="1">
      <c r="A36" s="488"/>
      <c r="B36" s="375">
        <v>2025</v>
      </c>
      <c r="C36" s="375"/>
      <c r="D36" s="370">
        <f>INDEX('Main Survey'!$D$9:$H$22,MATCH($A$34,'Main Survey'!$A$9:$A$22,0),MATCH(B36,'Main Survey'!$D$7:$H$7,0))</f>
        <v>1.4000000000000001</v>
      </c>
      <c r="E36" s="376"/>
      <c r="F36" s="370">
        <f>INDEX('Main Survey'!$J$9:$N$22,MATCH($A$34,'Main Survey'!$A$9:$A$22,0),MATCH(B36,'Main Survey'!$J$7:$N$7,0))</f>
        <v>4.1000000000000005</v>
      </c>
      <c r="G36" s="376"/>
      <c r="H36" s="370">
        <f>INDEX('Main Survey'!$D$33:$H$46,MATCH($A$34,'Main Survey'!$A$33:$A$46,0),MATCH(B36,'Main Survey'!$D$31:$H$31,0))</f>
        <v>2.0999999999999996</v>
      </c>
      <c r="I36" s="376"/>
      <c r="J36" s="370">
        <f>INDEX('Main Survey'!$J$33:$N$46,MATCH($A$34,'Main Survey'!$A$33:$A$46,0),MATCH($B36,'Main Survey'!$J$31:$N$31,0))</f>
        <v>2.6</v>
      </c>
      <c r="K36" s="376"/>
      <c r="L36" s="370">
        <f>INDEX('Main Survey'!$J$81:$N$93,MATCH($A$34,'Main Survey'!$A$81:$A$93,0),MATCH($B36,'Main Survey'!$J$79:$N$79,0))</f>
        <v>6.9</v>
      </c>
      <c r="M36" s="370"/>
      <c r="N36" s="370">
        <f>INDEX('Main Survey'!$D$57:$H$70,MATCH($A$34,'Main Survey'!$A$57:$A$70,0),MATCH($B36,'Main Survey'!$D$55:$H$55,0))</f>
        <v>0</v>
      </c>
      <c r="O36" s="376"/>
      <c r="P36" s="370">
        <f>INDEX('Main Survey'!$D$81:$H$93,MATCH($A$34,'Main Survey'!$A$81:$A$93,0),MATCH($B36,'Main Survey'!$D$79:$H$79,0))</f>
        <v>1.1000000000000001</v>
      </c>
      <c r="Q36" s="376"/>
      <c r="R36" s="370">
        <f>INDEX('Main Survey'!$J$145:$N$158,MATCH($A$34,'Main Survey'!$A$145:$A$158,0),MATCH($B36,'Main Survey'!$J$143:$N$143,0))</f>
        <v>0</v>
      </c>
      <c r="S36" s="370"/>
      <c r="T36" s="370">
        <f>INDEX('Main Survey'!$P$145:$T$158,MATCH($A$34,'Main Survey'!$A$145:$A$158,0),MATCH($B36,'Main Survey'!$P$143:$T$143,0))</f>
        <v>0</v>
      </c>
      <c r="U36" s="370"/>
      <c r="V36" s="370">
        <f>INDEX('Main Survey'!$P$104:$T$116,MATCH($A$34,'Main Survey'!$A$104:$A$116,0),MATCH($B36,'Main Survey'!$P$102:$T$102,0))</f>
        <v>4.2</v>
      </c>
      <c r="W36" s="370"/>
      <c r="X36" s="370">
        <f>INDEX('Main Survey'!$D$126:$H$134,MATCH($A$34,'Main Survey'!$A$126:$A$134,0),MATCH($B36,'Main Survey'!$D$123:$H$123,0))</f>
        <v>10</v>
      </c>
    </row>
    <row r="37" spans="1:24" s="364" customFormat="1" ht="34.5" hidden="1" thickBot="1">
      <c r="A37" s="487"/>
      <c r="B37" s="373"/>
      <c r="C37" s="373"/>
      <c r="D37" s="372"/>
      <c r="E37" s="373"/>
      <c r="F37" s="372"/>
      <c r="G37" s="373"/>
      <c r="H37" s="373"/>
      <c r="I37" s="373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2"/>
      <c r="U37" s="373"/>
      <c r="V37" s="373"/>
      <c r="W37" s="373"/>
      <c r="X37" s="373"/>
    </row>
    <row r="38" spans="1:24" s="364" customFormat="1" ht="34.5" hidden="1" thickBot="1">
      <c r="A38" s="488" t="str">
        <f>'Main Survey'!A41</f>
        <v xml:space="preserve">  RBC Financial Group</v>
      </c>
      <c r="B38" s="375">
        <v>2023</v>
      </c>
      <c r="C38" s="375"/>
      <c r="D38" s="370">
        <f>INDEX('Main Survey'!$D$9:$H$22,MATCH($A$38,'Main Survey'!$A$9:$A$22,0),MATCH(B38,'Main Survey'!$D$7:$H$7,0))</f>
        <v>1.1000000000000001</v>
      </c>
      <c r="E38" s="376"/>
      <c r="F38" s="370">
        <f>INDEX('Main Survey'!$J$9:$N$22,MATCH($A$38,'Main Survey'!$A$9:$A$22,0),MATCH(B38,'Main Survey'!$J$7:$N$7,0))</f>
        <v>3.6</v>
      </c>
      <c r="G38" s="376"/>
      <c r="H38" s="370">
        <f>INDEX('Main Survey'!$D$33:$H$46,MATCH($A$38,'Main Survey'!$A$33:$A$46,0),MATCH(B38,'Main Survey'!$D$31:$H$31,0))</f>
        <v>1.6</v>
      </c>
      <c r="I38" s="376"/>
      <c r="J38" s="370">
        <f>INDEX('Main Survey'!$J$33:$N$46,MATCH($A$38,'Main Survey'!$A$33:$A$46,0),MATCH($B38,'Main Survey'!$J$31:$N$31,0))</f>
        <v>3.7</v>
      </c>
      <c r="K38" s="376"/>
      <c r="L38" s="370">
        <f>INDEX('Main Survey'!$J$81:$N$93,MATCH($A$38,'Main Survey'!$A$81:$A$93,0),MATCH($B38,'Main Survey'!$J$79:$N$79,0))</f>
        <v>5.7</v>
      </c>
      <c r="M38" s="370"/>
      <c r="N38" s="370">
        <f>INDEX('Main Survey'!$D$57:$H$70,MATCH($A$38,'Main Survey'!$A$57:$A$70,0),MATCH($B38,'Main Survey'!$D$55:$H$55,0))</f>
        <v>6.6</v>
      </c>
      <c r="O38" s="376"/>
      <c r="P38" s="370">
        <f>INDEX('Main Survey'!$D$81:$H$93,MATCH($A$38,'Main Survey'!$A$81:$A$93,0),MATCH($B38,'Main Survey'!$D$79:$H$79,0))</f>
        <v>2.2999999999999998</v>
      </c>
      <c r="Q38" s="376"/>
      <c r="R38" s="370">
        <f>INDEX('Main Survey'!$J$145:$N$158,MATCH($A$38,'Main Survey'!$A$145:$A$158,0),MATCH($B38,'Main Survey'!$J$143:$N$143,0))</f>
        <v>-11.4</v>
      </c>
      <c r="S38" s="370"/>
      <c r="T38" s="370">
        <f>INDEX('Main Survey'!$P$145:$T$158,MATCH($A$38,'Main Survey'!$A$145:$A$158,0),MATCH($B38,'Main Survey'!$P$143:$T$143,0))</f>
        <v>-4</v>
      </c>
      <c r="U38" s="370"/>
      <c r="V38" s="370">
        <f>INDEX('Main Survey'!$P$104:$T$116,MATCH($A$38,'Main Survey'!$A$104:$A$116,0),MATCH($B38,'Main Survey'!$P$102:$T$102,0))</f>
        <v>0</v>
      </c>
      <c r="W38" s="370"/>
      <c r="X38" s="370"/>
    </row>
    <row r="39" spans="1:24" s="364" customFormat="1" ht="34.5" hidden="1" thickBot="1">
      <c r="A39" s="487"/>
      <c r="B39" s="371">
        <v>2024</v>
      </c>
      <c r="C39" s="371"/>
      <c r="D39" s="372">
        <f>INDEX('Main Survey'!$D$9:$H$22,MATCH($A$38,'Main Survey'!$A$9:$A$22,0),MATCH(B39,'Main Survey'!$D$7:$H$7,0))</f>
        <v>0.2</v>
      </c>
      <c r="E39" s="373"/>
      <c r="F39" s="372">
        <f>INDEX('Main Survey'!$J$9:$N$22,MATCH($A$38,'Main Survey'!$A$9:$A$22,0),MATCH(B39,'Main Survey'!$J$7:$N$7,0))</f>
        <v>2.1</v>
      </c>
      <c r="G39" s="373"/>
      <c r="H39" s="372">
        <f>INDEX('Main Survey'!$D$33:$H$46,MATCH($A$38,'Main Survey'!$A$33:$A$46,0),MATCH(B39,'Main Survey'!$D$31:$H$31,0))</f>
        <v>1.9000000000000001</v>
      </c>
      <c r="I39" s="373"/>
      <c r="J39" s="372">
        <f>INDEX('Main Survey'!$J$33:$N$46,MATCH($A$38,'Main Survey'!$A$33:$A$46,0),MATCH($B39,'Main Survey'!$J$31:$N$31,0))</f>
        <v>2.2999999999999998</v>
      </c>
      <c r="K39" s="373"/>
      <c r="L39" s="372">
        <f>INDEX('Main Survey'!$J$81:$N$93,MATCH($A$38,'Main Survey'!$A$81:$A$93,0),MATCH($B39,'Main Survey'!$J$79:$N$79,0))</f>
        <v>7.4</v>
      </c>
      <c r="M39" s="372"/>
      <c r="N39" s="374">
        <f>INDEX('Main Survey'!$D$57:$H$70,MATCH($A$38,'Main Survey'!$A$57:$A$70,0),MATCH($B39,'Main Survey'!$D$55:$H$55,0))</f>
        <v>5.5</v>
      </c>
      <c r="O39" s="373"/>
      <c r="P39" s="372">
        <f>INDEX('Main Survey'!$D$81:$H$93,MATCH($A$38,'Main Survey'!$A$81:$A$93,0),MATCH($B39,'Main Survey'!$D$79:$H$79,0))</f>
        <v>0.1</v>
      </c>
      <c r="Q39" s="373"/>
      <c r="R39" s="372">
        <f>INDEX('Main Survey'!$J$145:$N$158,MATCH($A$38,'Main Survey'!$A$145:$A$158,0),MATCH($B39,'Main Survey'!$J$143:$N$143,0))</f>
        <v>8.9</v>
      </c>
      <c r="S39" s="372"/>
      <c r="T39" s="374">
        <f>INDEX('Main Survey'!$P$145:$T$158,MATCH($A$38,'Main Survey'!$A$145:$A$158,0),MATCH($B39,'Main Survey'!$P$143:$T$143,0))</f>
        <v>3.5</v>
      </c>
      <c r="U39" s="372"/>
      <c r="V39" s="374">
        <f>INDEX('Main Survey'!$P$104:$T$116,MATCH($A$38,'Main Survey'!$A$104:$A$116,0),MATCH($B39,'Main Survey'!$P$102:$T$102,0))</f>
        <v>0</v>
      </c>
      <c r="W39" s="372"/>
      <c r="X39" s="372"/>
    </row>
    <row r="40" spans="1:24" s="364" customFormat="1" ht="34.5" hidden="1" thickBot="1">
      <c r="A40" s="488"/>
      <c r="B40" s="375">
        <v>2025</v>
      </c>
      <c r="C40" s="375"/>
      <c r="D40" s="370">
        <f>INDEX('Main Survey'!$D$9:$H$22,MATCH($A$38,'Main Survey'!$A$9:$A$22,0),MATCH(B40,'Main Survey'!$D$7:$H$7,0))</f>
        <v>2.2999999999999998</v>
      </c>
      <c r="E40" s="376"/>
      <c r="F40" s="370">
        <f>INDEX('Main Survey'!$J$9:$N$22,MATCH($A$38,'Main Survey'!$A$9:$A$22,0),MATCH(B40,'Main Survey'!$J$7:$N$7,0))</f>
        <v>3.7</v>
      </c>
      <c r="G40" s="376"/>
      <c r="H40" s="370">
        <f>INDEX('Main Survey'!$D$33:$H$46,MATCH($A$38,'Main Survey'!$A$33:$A$46,0),MATCH(B40,'Main Survey'!$D$31:$H$31,0))</f>
        <v>0</v>
      </c>
      <c r="I40" s="376"/>
      <c r="J40" s="370">
        <f>INDEX('Main Survey'!$J$33:$N$46,MATCH($A$38,'Main Survey'!$A$33:$A$46,0),MATCH($B40,'Main Survey'!$J$31:$N$31,0))</f>
        <v>0</v>
      </c>
      <c r="K40" s="376"/>
      <c r="L40" s="370">
        <f>INDEX('Main Survey'!$J$81:$N$93,MATCH($A$38,'Main Survey'!$A$81:$A$93,0),MATCH($B40,'Main Survey'!$J$79:$N$79,0))</f>
        <v>0</v>
      </c>
      <c r="M40" s="370"/>
      <c r="N40" s="370">
        <f>INDEX('Main Survey'!$D$57:$H$70,MATCH($A$38,'Main Survey'!$A$57:$A$70,0),MATCH($B40,'Main Survey'!$D$55:$H$55,0))</f>
        <v>4.5</v>
      </c>
      <c r="O40" s="376"/>
      <c r="P40" s="370">
        <f>INDEX('Main Survey'!$D$81:$H$93,MATCH($A$38,'Main Survey'!$A$81:$A$93,0),MATCH($B40,'Main Survey'!$D$79:$H$79,0))</f>
        <v>0</v>
      </c>
      <c r="Q40" s="376"/>
      <c r="R40" s="370">
        <f>INDEX('Main Survey'!$J$145:$N$158,MATCH($A$38,'Main Survey'!$A$145:$A$158,0),MATCH($B40,'Main Survey'!$J$143:$N$143,0))</f>
        <v>30.4</v>
      </c>
      <c r="S40" s="370"/>
      <c r="T40" s="370">
        <f>INDEX('Main Survey'!$P$145:$T$158,MATCH($A$38,'Main Survey'!$A$145:$A$158,0),MATCH($B40,'Main Survey'!$P$143:$T$143,0))</f>
        <v>4</v>
      </c>
      <c r="U40" s="370"/>
      <c r="V40" s="370">
        <f>INDEX('Main Survey'!$P$104:$T$116,MATCH($A$38,'Main Survey'!$A$104:$A$116,0),MATCH($B40,'Main Survey'!$P$102:$T$102,0))</f>
        <v>0</v>
      </c>
      <c r="W40" s="370"/>
      <c r="X40" s="370"/>
    </row>
    <row r="41" spans="1:24" s="364" customFormat="1" ht="34.5" hidden="1" thickBot="1">
      <c r="A41" s="487"/>
      <c r="B41" s="373"/>
      <c r="C41" s="373"/>
      <c r="D41" s="372"/>
      <c r="E41" s="373"/>
      <c r="F41" s="373"/>
      <c r="G41" s="373"/>
      <c r="H41" s="373"/>
      <c r="I41" s="373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2"/>
      <c r="U41" s="373"/>
      <c r="V41" s="373"/>
      <c r="W41" s="373"/>
      <c r="X41" s="373"/>
    </row>
    <row r="42" spans="1:24" s="364" customFormat="1" ht="34.5" hidden="1" thickBot="1">
      <c r="A42" s="488" t="str">
        <f>'Main Survey'!A42</f>
        <v xml:space="preserve">  Scotiabank Group</v>
      </c>
      <c r="B42" s="375">
        <v>2023</v>
      </c>
      <c r="C42" s="375"/>
      <c r="D42" s="370">
        <f>INDEX('Main Survey'!$D$9:$H$22,MATCH($A$42,'Main Survey'!$A$9:$A$22,0),MATCH(B42,'Main Survey'!$D$7:$H$7,0))</f>
        <v>1.1000000000000001</v>
      </c>
      <c r="E42" s="376"/>
      <c r="F42" s="370">
        <f>INDEX('Main Survey'!$J$9:$N$22,MATCH($A$42,'Main Survey'!$A$9:$A$22,0),MATCH(B42,'Main Survey'!$J$7:$N$7,0))</f>
        <v>3.7</v>
      </c>
      <c r="G42" s="376"/>
      <c r="H42" s="370">
        <f>INDEX('Main Survey'!$D$33:$H$46,MATCH($A$42,'Main Survey'!$A$33:$A$46,0),MATCH(B42,'Main Survey'!$D$31:$H$31,0))</f>
        <v>2.5</v>
      </c>
      <c r="I42" s="376"/>
      <c r="J42" s="370">
        <f>INDEX('Main Survey'!$J$33:$N$46,MATCH($A$42,'Main Survey'!$A$33:$A$46,0),MATCH($B42,'Main Survey'!$J$31:$N$31,0))</f>
        <v>3.8</v>
      </c>
      <c r="K42" s="376"/>
      <c r="L42" s="370">
        <f>INDEX('Main Survey'!$J$81:$N$93,MATCH($A$42,'Main Survey'!$A$81:$A$93,0),MATCH($B42,'Main Survey'!$J$79:$N$79,0))</f>
        <v>5.7</v>
      </c>
      <c r="M42" s="370"/>
      <c r="N42" s="370">
        <f>INDEX('Main Survey'!$D$57:$H$70,MATCH($A$42,'Main Survey'!$A$57:$A$70,0),MATCH($B42,'Main Survey'!$D$55:$H$55,0))</f>
        <v>0</v>
      </c>
      <c r="O42" s="376"/>
      <c r="P42" s="370">
        <f>INDEX('Main Survey'!$D$81:$H$93,MATCH($A$42,'Main Survey'!$A$81:$A$93,0),MATCH($B42,'Main Survey'!$D$79:$H$79,0))</f>
        <v>2.5</v>
      </c>
      <c r="Q42" s="376"/>
      <c r="R42" s="370">
        <f>INDEX('Main Survey'!$J$145:$N$158,MATCH($A$42,'Main Survey'!$A$145:$A$158,0),MATCH($B42,'Main Survey'!$J$143:$N$143,0))</f>
        <v>0</v>
      </c>
      <c r="S42" s="370"/>
      <c r="T42" s="370">
        <f>INDEX('Main Survey'!$P$145:$T$158,MATCH($A$42,'Main Survey'!$A$145:$A$158,0),MATCH($B42,'Main Survey'!$P$143:$T$143,0))</f>
        <v>0</v>
      </c>
      <c r="U42" s="370"/>
      <c r="V42" s="370">
        <f>INDEX('Main Survey'!$P$104:$T$116,MATCH($A$42,'Main Survey'!$A$104:$A$116,0),MATCH($B42,'Main Survey'!$P$102:$T$102,0))</f>
        <v>0</v>
      </c>
      <c r="W42" s="370"/>
      <c r="X42" s="370"/>
    </row>
    <row r="43" spans="1:24" s="364" customFormat="1" ht="34.5" hidden="1" thickBot="1">
      <c r="A43" s="487"/>
      <c r="B43" s="371">
        <v>2024</v>
      </c>
      <c r="C43" s="371"/>
      <c r="D43" s="372">
        <f>INDEX('Main Survey'!$D$9:$H$22,MATCH($A$42,'Main Survey'!$A$9:$A$22,0),MATCH(B43,'Main Survey'!$D$7:$H$7,0))</f>
        <v>0.5</v>
      </c>
      <c r="E43" s="373"/>
      <c r="F43" s="372">
        <f>INDEX('Main Survey'!$J$9:$N$22,MATCH($A$42,'Main Survey'!$A$9:$A$22,0),MATCH(B43,'Main Survey'!$J$7:$N$7,0))</f>
        <v>3</v>
      </c>
      <c r="G43" s="373"/>
      <c r="H43" s="372">
        <f>INDEX('Main Survey'!$D$33:$H$46,MATCH($A$42,'Main Survey'!$A$33:$A$46,0),MATCH(B43,'Main Survey'!$D$31:$H$31,0))</f>
        <v>2.2999999999999998</v>
      </c>
      <c r="I43" s="373"/>
      <c r="J43" s="372">
        <f>INDEX('Main Survey'!$J$33:$N$46,MATCH($A$42,'Main Survey'!$A$33:$A$46,0),MATCH($B43,'Main Survey'!$J$31:$N$31,0))</f>
        <v>2.9</v>
      </c>
      <c r="K43" s="373"/>
      <c r="L43" s="372">
        <f>INDEX('Main Survey'!$J$81:$N$93,MATCH($A$42,'Main Survey'!$A$81:$A$93,0),MATCH($B43,'Main Survey'!$J$79:$N$79,0))</f>
        <v>6.9</v>
      </c>
      <c r="M43" s="372"/>
      <c r="N43" s="374">
        <f>INDEX('Main Survey'!$D$57:$H$70,MATCH($A$42,'Main Survey'!$A$57:$A$70,0),MATCH($B43,'Main Survey'!$D$55:$H$55,0))</f>
        <v>0</v>
      </c>
      <c r="O43" s="373"/>
      <c r="P43" s="372">
        <f>INDEX('Main Survey'!$D$81:$H$93,MATCH($A$42,'Main Survey'!$A$81:$A$93,0),MATCH($B43,'Main Survey'!$D$79:$H$79,0))</f>
        <v>1.4</v>
      </c>
      <c r="Q43" s="373"/>
      <c r="R43" s="372">
        <f>INDEX('Main Survey'!$J$145:$N$158,MATCH($A$42,'Main Survey'!$A$145:$A$158,0),MATCH($B43,'Main Survey'!$J$143:$N$143,0))</f>
        <v>0</v>
      </c>
      <c r="S43" s="372"/>
      <c r="T43" s="374">
        <f>INDEX('Main Survey'!$P$145:$T$158,MATCH($A$42,'Main Survey'!$A$145:$A$158,0),MATCH($B43,'Main Survey'!$P$143:$T$143,0))</f>
        <v>0</v>
      </c>
      <c r="U43" s="372"/>
      <c r="V43" s="374">
        <f>INDEX('Main Survey'!$P$104:$T$116,MATCH($A$42,'Main Survey'!$A$104:$A$116,0),MATCH($B43,'Main Survey'!$P$102:$T$102,0))</f>
        <v>0</v>
      </c>
      <c r="W43" s="372"/>
      <c r="X43" s="372"/>
    </row>
    <row r="44" spans="1:24" s="364" customFormat="1" ht="34.5" hidden="1" thickBot="1">
      <c r="A44" s="488"/>
      <c r="B44" s="375">
        <v>2025</v>
      </c>
      <c r="C44" s="375"/>
      <c r="D44" s="370">
        <f>INDEX('Main Survey'!$D$9:$H$22,MATCH($A$42,'Main Survey'!$A$9:$A$22,0),MATCH(B44,'Main Survey'!$D$7:$H$7,0))</f>
        <v>2.6</v>
      </c>
      <c r="E44" s="376"/>
      <c r="F44" s="370">
        <f>INDEX('Main Survey'!$J$9:$N$22,MATCH($A$42,'Main Survey'!$A$9:$A$22,0),MATCH(B44,'Main Survey'!$J$7:$N$7,0))</f>
        <v>4.4000000000000004</v>
      </c>
      <c r="G44" s="376"/>
      <c r="H44" s="370">
        <f>INDEX('Main Survey'!$D$33:$H$46,MATCH($A$42,'Main Survey'!$A$33:$A$46,0),MATCH(B44,'Main Survey'!$D$31:$H$31,0))</f>
        <v>1.6999999999999997</v>
      </c>
      <c r="I44" s="376"/>
      <c r="J44" s="370">
        <f>INDEX('Main Survey'!$J$33:$N$46,MATCH($A$42,'Main Survey'!$A$33:$A$46,0),MATCH($B44,'Main Survey'!$J$31:$N$31,0))</f>
        <v>2.2999999999999998</v>
      </c>
      <c r="K44" s="376"/>
      <c r="L44" s="370">
        <f>INDEX('Main Survey'!$J$81:$N$93,MATCH($A$42,'Main Survey'!$A$81:$A$93,0),MATCH($B44,'Main Survey'!$J$79:$N$79,0))</f>
        <v>6.5</v>
      </c>
      <c r="M44" s="370"/>
      <c r="N44" s="370">
        <f>INDEX('Main Survey'!$D$57:$H$70,MATCH($A$42,'Main Survey'!$A$57:$A$70,0),MATCH($B44,'Main Survey'!$D$55:$H$55,0))</f>
        <v>0</v>
      </c>
      <c r="O44" s="376"/>
      <c r="P44" s="370">
        <f>INDEX('Main Survey'!$D$81:$H$93,MATCH($A$42,'Main Survey'!$A$81:$A$93,0),MATCH($B44,'Main Survey'!$D$79:$H$79,0))</f>
        <v>2</v>
      </c>
      <c r="Q44" s="376"/>
      <c r="R44" s="370">
        <f>INDEX('Main Survey'!$J$145:$N$158,MATCH($A$42,'Main Survey'!$A$145:$A$158,0),MATCH($B44,'Main Survey'!$J$143:$N$143,0))</f>
        <v>0</v>
      </c>
      <c r="S44" s="370"/>
      <c r="T44" s="370">
        <f>INDEX('Main Survey'!$P$145:$T$158,MATCH($A$42,'Main Survey'!$A$145:$A$158,0),MATCH($B44,'Main Survey'!$P$143:$T$143,0))</f>
        <v>0</v>
      </c>
      <c r="U44" s="370"/>
      <c r="V44" s="370">
        <f>INDEX('Main Survey'!$P$104:$T$116,MATCH($A$42,'Main Survey'!$A$104:$A$116,0),MATCH($B44,'Main Survey'!$P$102:$T$102,0))</f>
        <v>0</v>
      </c>
      <c r="W44" s="370"/>
      <c r="X44" s="370"/>
    </row>
    <row r="45" spans="1:24" s="364" customFormat="1" ht="34.5" hidden="1" thickBot="1">
      <c r="A45" s="487"/>
      <c r="B45" s="373"/>
      <c r="C45" s="373"/>
      <c r="D45" s="372"/>
      <c r="E45" s="373"/>
      <c r="F45" s="373"/>
      <c r="G45" s="373"/>
      <c r="H45" s="373"/>
      <c r="I45" s="373"/>
      <c r="J45" s="373"/>
      <c r="K45" s="373"/>
      <c r="L45" s="373"/>
      <c r="M45" s="373"/>
      <c r="N45" s="372"/>
      <c r="O45" s="373"/>
      <c r="P45" s="373"/>
      <c r="Q45" s="373"/>
      <c r="R45" s="373"/>
      <c r="S45" s="373"/>
      <c r="T45" s="372"/>
      <c r="U45" s="373"/>
      <c r="V45" s="373"/>
      <c r="W45" s="373"/>
      <c r="X45" s="373"/>
    </row>
    <row r="46" spans="1:24" s="364" customFormat="1" ht="34.5" hidden="1" thickBot="1">
      <c r="A46" s="488" t="str">
        <f>'Main Survey'!A43</f>
        <v xml:space="preserve">  Stokes Economic Consulting</v>
      </c>
      <c r="B46" s="375">
        <v>2023</v>
      </c>
      <c r="C46" s="375"/>
      <c r="D46" s="370">
        <f>INDEX('Main Survey'!$D$9:$H$22,MATCH($A$46,'Main Survey'!$A$9:$A$22,0),MATCH(B46,'Main Survey'!$D$7:$H$7,0))</f>
        <v>0.9</v>
      </c>
      <c r="E46" s="376"/>
      <c r="F46" s="370">
        <f>INDEX('Main Survey'!$J$9:$N$22,MATCH($A$46,'Main Survey'!$A$9:$A$22,0),MATCH(B46,'Main Survey'!$J$7:$N$7,0))</f>
        <v>4.8</v>
      </c>
      <c r="G46" s="376"/>
      <c r="H46" s="370">
        <f>INDEX('Main Survey'!$D$33:$H$46,MATCH($A$46,'Main Survey'!$A$33:$A$46,0),MATCH(B46,'Main Survey'!$D$31:$H$31,0))</f>
        <v>2</v>
      </c>
      <c r="I46" s="376"/>
      <c r="J46" s="370">
        <f>INDEX('Main Survey'!$J$33:$N$46,MATCH($A$46,'Main Survey'!$A$33:$A$46,0),MATCH($B46,'Main Survey'!$J$31:$N$31,0))</f>
        <v>3.8</v>
      </c>
      <c r="K46" s="376"/>
      <c r="L46" s="370">
        <f>INDEX('Main Survey'!$J$81:$N$93,MATCH($A$46,'Main Survey'!$A$81:$A$93,0),MATCH($B46,'Main Survey'!$J$79:$N$79,0))</f>
        <v>5.5</v>
      </c>
      <c r="M46" s="370"/>
      <c r="N46" s="370">
        <f>INDEX('Main Survey'!$D$57:$H$70,MATCH($A$46,'Main Survey'!$A$57:$A$70,0),MATCH($B46,'Main Survey'!$D$55:$H$55,0))</f>
        <v>4.8</v>
      </c>
      <c r="O46" s="376"/>
      <c r="P46" s="370">
        <f>INDEX('Main Survey'!$D$81:$H$93,MATCH($A$46,'Main Survey'!$A$81:$A$93,0),MATCH($B46,'Main Survey'!$D$79:$H$79,0))</f>
        <v>0</v>
      </c>
      <c r="Q46" s="376"/>
      <c r="R46" s="370">
        <f>INDEX('Main Survey'!$J$145:$N$158,MATCH($A$46,'Main Survey'!$A$145:$A$158,0),MATCH($B46,'Main Survey'!$J$143:$N$143,0))</f>
        <v>0</v>
      </c>
      <c r="S46" s="370"/>
      <c r="T46" s="370">
        <f>INDEX('Main Survey'!$P$145:$T$158,MATCH($A$46,'Main Survey'!$A$145:$A$158,0),MATCH($B46,'Main Survey'!$P$143:$T$143,0))</f>
        <v>0</v>
      </c>
      <c r="U46" s="370"/>
      <c r="V46" s="370">
        <f>INDEX('Main Survey'!$P$104:$T$116,MATCH($A$46,'Main Survey'!$A$104:$A$116,0),MATCH($B46,'Main Survey'!$P$102:$T$102,0))</f>
        <v>5.9</v>
      </c>
      <c r="W46" s="370"/>
      <c r="X46" s="370">
        <f>INDEX('Main Survey'!$D$126:$H$134,MATCH($A$46,'Main Survey'!$A$126:$A$134,0),MATCH($B46,'Main Survey'!$D$123:$H$123,0))</f>
        <v>-5.6</v>
      </c>
    </row>
    <row r="47" spans="1:24" s="364" customFormat="1" ht="34.5" hidden="1" thickBot="1">
      <c r="A47" s="487"/>
      <c r="B47" s="371">
        <v>2024</v>
      </c>
      <c r="C47" s="371"/>
      <c r="D47" s="372">
        <f>INDEX('Main Survey'!$D$9:$H$22,MATCH($A$46,'Main Survey'!$A$9:$A$22,0),MATCH(B47,'Main Survey'!$D$7:$H$7,0))</f>
        <v>0.6</v>
      </c>
      <c r="E47" s="373"/>
      <c r="F47" s="372">
        <f>INDEX('Main Survey'!$J$9:$N$22,MATCH($A$46,'Main Survey'!$A$9:$A$22,0),MATCH(B47,'Main Survey'!$J$7:$N$7,0))</f>
        <v>2.6</v>
      </c>
      <c r="G47" s="373"/>
      <c r="H47" s="372">
        <f>INDEX('Main Survey'!$D$33:$H$46,MATCH($A$46,'Main Survey'!$A$33:$A$46,0),MATCH(B47,'Main Survey'!$D$31:$H$31,0))</f>
        <v>1.6</v>
      </c>
      <c r="I47" s="373"/>
      <c r="J47" s="372">
        <f>INDEX('Main Survey'!$J$33:$N$46,MATCH($A$46,'Main Survey'!$A$33:$A$46,0),MATCH($B47,'Main Survey'!$J$31:$N$31,0))</f>
        <v>2.2000000000000002</v>
      </c>
      <c r="K47" s="373"/>
      <c r="L47" s="372">
        <f>INDEX('Main Survey'!$J$81:$N$93,MATCH($A$46,'Main Survey'!$A$81:$A$93,0),MATCH($B47,'Main Survey'!$J$79:$N$79,0))</f>
        <v>6.4</v>
      </c>
      <c r="M47" s="372"/>
      <c r="N47" s="374">
        <f>INDEX('Main Survey'!$D$57:$H$70,MATCH($A$46,'Main Survey'!$A$57:$A$70,0),MATCH($B47,'Main Survey'!$D$55:$H$55,0))</f>
        <v>2.6</v>
      </c>
      <c r="O47" s="373"/>
      <c r="P47" s="372">
        <f>INDEX('Main Survey'!$D$81:$H$93,MATCH($A$46,'Main Survey'!$A$81:$A$93,0),MATCH($B47,'Main Survey'!$D$79:$H$79,0))</f>
        <v>0</v>
      </c>
      <c r="Q47" s="373"/>
      <c r="R47" s="372">
        <f>INDEX('Main Survey'!$J$145:$N$158,MATCH($A$46,'Main Survey'!$A$145:$A$158,0),MATCH($B47,'Main Survey'!$J$143:$N$143,0))</f>
        <v>0</v>
      </c>
      <c r="S47" s="372"/>
      <c r="T47" s="374">
        <f>INDEX('Main Survey'!$P$145:$T$158,MATCH($A$46,'Main Survey'!$A$145:$A$158,0),MATCH($B47,'Main Survey'!$P$143:$T$143,0))</f>
        <v>0</v>
      </c>
      <c r="U47" s="372"/>
      <c r="V47" s="374">
        <f>INDEX('Main Survey'!$P$104:$T$116,MATCH($A$46,'Main Survey'!$A$104:$A$116,0),MATCH($B47,'Main Survey'!$P$102:$T$102,0))</f>
        <v>3.9</v>
      </c>
      <c r="W47" s="372"/>
      <c r="X47" s="374">
        <f>INDEX('Main Survey'!$D$126:$H$134,MATCH($A$46,'Main Survey'!$A$126:$A$134,0),MATCH($B47,'Main Survey'!$D$123:$H$123,0))</f>
        <v>-12.3</v>
      </c>
    </row>
    <row r="48" spans="1:24" s="364" customFormat="1" ht="34.5" hidden="1" thickBot="1">
      <c r="A48" s="488"/>
      <c r="B48" s="375">
        <v>2025</v>
      </c>
      <c r="C48" s="375"/>
      <c r="D48" s="370">
        <f>INDEX('Main Survey'!$D$9:$H$22,MATCH($A$46,'Main Survey'!$A$9:$A$22,0),MATCH(B48,'Main Survey'!$D$7:$H$7,0))</f>
        <v>2.4</v>
      </c>
      <c r="E48" s="376"/>
      <c r="F48" s="370">
        <f>INDEX('Main Survey'!$J$9:$N$22,MATCH($A$46,'Main Survey'!$A$9:$A$22,0),MATCH(B48,'Main Survey'!$J$7:$N$7,0))</f>
        <v>4.7</v>
      </c>
      <c r="G48" s="376"/>
      <c r="H48" s="370">
        <f>INDEX('Main Survey'!$D$33:$H$46,MATCH($A$46,'Main Survey'!$A$33:$A$46,0),MATCH(B48,'Main Survey'!$D$31:$H$31,0))</f>
        <v>1.9</v>
      </c>
      <c r="I48" s="376"/>
      <c r="J48" s="370">
        <f>INDEX('Main Survey'!$J$33:$N$46,MATCH($A$46,'Main Survey'!$A$33:$A$46,0),MATCH($B48,'Main Survey'!$J$31:$N$31,0))</f>
        <v>1.9</v>
      </c>
      <c r="K48" s="376"/>
      <c r="L48" s="370">
        <f>INDEX('Main Survey'!$J$81:$N$93,MATCH($A$46,'Main Survey'!$A$81:$A$93,0),MATCH($B48,'Main Survey'!$J$79:$N$79,0))</f>
        <v>5.8</v>
      </c>
      <c r="M48" s="370"/>
      <c r="N48" s="370">
        <f>INDEX('Main Survey'!$D$57:$H$70,MATCH($A$46,'Main Survey'!$A$57:$A$70,0),MATCH($B48,'Main Survey'!$D$55:$H$55,0))</f>
        <v>4.2</v>
      </c>
      <c r="O48" s="376"/>
      <c r="P48" s="370">
        <f>INDEX('Main Survey'!$D$81:$H$93,MATCH($A$46,'Main Survey'!$A$81:$A$93,0),MATCH($B48,'Main Survey'!$D$79:$H$79,0))</f>
        <v>0</v>
      </c>
      <c r="Q48" s="376"/>
      <c r="R48" s="370">
        <f>INDEX('Main Survey'!$J$145:$N$158,MATCH($A$46,'Main Survey'!$A$145:$A$158,0),MATCH($B48,'Main Survey'!$J$143:$N$143,0))</f>
        <v>0</v>
      </c>
      <c r="S48" s="370"/>
      <c r="T48" s="370">
        <f>INDEX('Main Survey'!$P$145:$T$158,MATCH($A$46,'Main Survey'!$A$145:$A$158,0),MATCH($B48,'Main Survey'!$P$143:$T$143,0))</f>
        <v>0</v>
      </c>
      <c r="U48" s="370"/>
      <c r="V48" s="370">
        <f>INDEX('Main Survey'!$P$104:$T$116,MATCH($A$46,'Main Survey'!$A$104:$A$116,0),MATCH($B48,'Main Survey'!$P$102:$T$102,0))</f>
        <v>5.3</v>
      </c>
      <c r="W48" s="370"/>
      <c r="X48" s="370">
        <f>INDEX('Main Survey'!$D$126:$H$134,MATCH($A$46,'Main Survey'!$A$126:$A$134,0),MATCH($B48,'Main Survey'!$D$123:$H$123,0))</f>
        <v>0.5</v>
      </c>
    </row>
    <row r="49" spans="1:28" s="364" customFormat="1" ht="34.5" hidden="1" thickBot="1">
      <c r="A49" s="487"/>
      <c r="B49" s="373"/>
      <c r="C49" s="373"/>
      <c r="D49" s="372"/>
      <c r="E49" s="373"/>
      <c r="F49" s="372">
        <f>INDEX('Main Survey'!$J$9:$N$22,MATCH($A$50,'Main Survey'!$A$9:$A$22,0),MATCH(B50,'Main Survey'!$J$7:$N$7,0))</f>
        <v>3.8</v>
      </c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2"/>
      <c r="U49" s="373"/>
      <c r="V49" s="373"/>
      <c r="W49" s="373"/>
      <c r="X49" s="373"/>
    </row>
    <row r="50" spans="1:28" s="364" customFormat="1" ht="34.5" hidden="1" thickBot="1">
      <c r="A50" s="488" t="str">
        <f>'Main Survey'!A44</f>
        <v xml:space="preserve">  TD Bank</v>
      </c>
      <c r="B50" s="375">
        <v>2023</v>
      </c>
      <c r="C50" s="375"/>
      <c r="D50" s="370">
        <f>INDEX('Main Survey'!$D$9:$H$22,MATCH($A$50,'Main Survey'!$A$9:$A$22,0),MATCH(B50,'Main Survey'!$D$7:$H$7,0))</f>
        <v>1.1000000000000001</v>
      </c>
      <c r="E50" s="376"/>
      <c r="F50" s="377"/>
      <c r="G50" s="376"/>
      <c r="H50" s="370">
        <f>INDEX('Main Survey'!$D$33:$H$46,MATCH($A$50,'Main Survey'!$A$33:$A$46,0),MATCH(B50,'Main Survey'!$D$31:$H$31,0))</f>
        <v>2.6999999999999997</v>
      </c>
      <c r="I50" s="376"/>
      <c r="J50" s="370">
        <f>INDEX('Main Survey'!$J$33:$N$46,MATCH($A$50,'Main Survey'!$A$33:$A$46,0),MATCH($B50,'Main Survey'!$J$31:$N$31,0))</f>
        <v>3.4</v>
      </c>
      <c r="K50" s="376"/>
      <c r="L50" s="370">
        <f>INDEX('Main Survey'!$J$81:$N$93,MATCH($A$50,'Main Survey'!$A$81:$A$93,0),MATCH($B50,'Main Survey'!$J$79:$N$79,0))</f>
        <v>6</v>
      </c>
      <c r="M50" s="370"/>
      <c r="N50" s="370">
        <f>INDEX('Main Survey'!$D$57:$H$70,MATCH($A$50,'Main Survey'!$A$57:$A$70,0),MATCH($B50,'Main Survey'!$D$55:$H$55,0))</f>
        <v>0</v>
      </c>
      <c r="O50" s="376"/>
      <c r="P50" s="370">
        <f>INDEX('Main Survey'!$D$81:$H$93,MATCH($A$50,'Main Survey'!$A$81:$A$93,0),MATCH($B50,'Main Survey'!$D$79:$H$79,0))</f>
        <v>2.5</v>
      </c>
      <c r="Q50" s="376"/>
      <c r="R50" s="370">
        <f>INDEX('Main Survey'!$J$145:$N$158,MATCH($A$50,'Main Survey'!$A$145:$A$158,0),MATCH($B50,'Main Survey'!$J$143:$N$143,0))</f>
        <v>-13.1</v>
      </c>
      <c r="S50" s="370"/>
      <c r="T50" s="370">
        <f>INDEX('Main Survey'!$P$145:$T$158,MATCH($A$50,'Main Survey'!$A$145:$A$158,0),MATCH($B50,'Main Survey'!$P$143:$T$143,0))</f>
        <v>-5.7</v>
      </c>
      <c r="U50" s="370"/>
      <c r="V50" s="370">
        <f>INDEX('Main Survey'!$P$104:$T$116,MATCH($A$50,'Main Survey'!$A$104:$A$116,0),MATCH($B50,'Main Survey'!$P$102:$T$102,0))</f>
        <v>0</v>
      </c>
      <c r="W50" s="370"/>
      <c r="X50" s="370"/>
    </row>
    <row r="51" spans="1:28" s="364" customFormat="1" ht="34.5" hidden="1" thickBot="1">
      <c r="A51" s="487"/>
      <c r="B51" s="371">
        <v>2024</v>
      </c>
      <c r="C51" s="371"/>
      <c r="D51" s="372">
        <f>INDEX('Main Survey'!$D$9:$H$22,MATCH($A$50,'Main Survey'!$A$9:$A$22,0),MATCH(B51,'Main Survey'!$D$7:$H$7,0))</f>
        <v>0.3</v>
      </c>
      <c r="E51" s="373"/>
      <c r="F51" s="372">
        <f>INDEX('Main Survey'!$J$9:$N$22,MATCH($A$50,'Main Survey'!$A$9:$A$22,0),MATCH(B51,'Main Survey'!$J$7:$N$7,0))</f>
        <v>3.2</v>
      </c>
      <c r="G51" s="373"/>
      <c r="H51" s="372">
        <f>INDEX('Main Survey'!$D$33:$H$46,MATCH($A$50,'Main Survey'!$A$33:$A$46,0),MATCH(B51,'Main Survey'!$D$31:$H$31,0))</f>
        <v>2.9000000000000004</v>
      </c>
      <c r="I51" s="373"/>
      <c r="J51" s="372">
        <f>INDEX('Main Survey'!$J$33:$N$46,MATCH($A$50,'Main Survey'!$A$33:$A$46,0),MATCH($B51,'Main Survey'!$J$31:$N$31,0))</f>
        <v>2.5</v>
      </c>
      <c r="K51" s="373"/>
      <c r="L51" s="372">
        <f>INDEX('Main Survey'!$J$81:$N$93,MATCH($A$50,'Main Survey'!$A$81:$A$93,0),MATCH($B51,'Main Survey'!$J$79:$N$79,0))</f>
        <v>6.7</v>
      </c>
      <c r="M51" s="372"/>
      <c r="N51" s="374">
        <f>INDEX('Main Survey'!$D$57:$H$70,MATCH($A$50,'Main Survey'!$A$57:$A$70,0),MATCH($B51,'Main Survey'!$D$55:$H$55,0))</f>
        <v>0</v>
      </c>
      <c r="O51" s="373"/>
      <c r="P51" s="372">
        <f>INDEX('Main Survey'!$D$81:$H$93,MATCH($A$50,'Main Survey'!$A$81:$A$93,0),MATCH($B51,'Main Survey'!$D$79:$H$79,0))</f>
        <v>0.9</v>
      </c>
      <c r="Q51" s="373"/>
      <c r="R51" s="372">
        <f>INDEX('Main Survey'!$J$145:$N$158,MATCH($A$50,'Main Survey'!$A$145:$A$158,0),MATCH($B51,'Main Survey'!$J$143:$N$143,0))</f>
        <v>2.7</v>
      </c>
      <c r="S51" s="372"/>
      <c r="T51" s="374">
        <f>INDEX('Main Survey'!$P$145:$T$158,MATCH($A$50,'Main Survey'!$A$145:$A$158,0),MATCH($B51,'Main Survey'!$P$143:$T$143,0))</f>
        <v>-5.0999999999999996</v>
      </c>
      <c r="U51" s="372"/>
      <c r="V51" s="374">
        <f>INDEX('Main Survey'!$P$104:$T$116,MATCH($A$50,'Main Survey'!$A$104:$A$116,0),MATCH($B51,'Main Survey'!$P$102:$T$102,0))</f>
        <v>0</v>
      </c>
      <c r="W51" s="372"/>
      <c r="X51" s="372"/>
    </row>
    <row r="52" spans="1:28" s="364" customFormat="1" ht="34.5" hidden="1" thickBot="1">
      <c r="A52" s="488"/>
      <c r="B52" s="375">
        <v>2025</v>
      </c>
      <c r="C52" s="375"/>
      <c r="D52" s="370">
        <f>INDEX('Main Survey'!$D$9:$H$22,MATCH($A$50,'Main Survey'!$A$9:$A$22,0),MATCH(B52,'Main Survey'!$D$7:$H$7,0))</f>
        <v>1.5</v>
      </c>
      <c r="E52" s="376"/>
      <c r="F52" s="370">
        <f>INDEX('Main Survey'!$J$9:$N$22,MATCH($A$50,'Main Survey'!$A$9:$A$22,0),MATCH(B52,'Main Survey'!$J$7:$N$7,0))</f>
        <v>3.5</v>
      </c>
      <c r="G52" s="376"/>
      <c r="H52" s="370">
        <f>INDEX('Main Survey'!$D$33:$H$46,MATCH($A$50,'Main Survey'!$A$33:$A$46,0),MATCH(B52,'Main Survey'!$D$31:$H$31,0))</f>
        <v>2.2999999999999998</v>
      </c>
      <c r="I52" s="376"/>
      <c r="J52" s="370">
        <f>INDEX('Main Survey'!$J$33:$N$46,MATCH($A$50,'Main Survey'!$A$33:$A$46,0),MATCH($B52,'Main Survey'!$J$31:$N$31,0))</f>
        <v>2</v>
      </c>
      <c r="K52" s="376"/>
      <c r="L52" s="370">
        <f>INDEX('Main Survey'!$J$81:$N$93,MATCH($A$50,'Main Survey'!$A$81:$A$93,0),MATCH($B52,'Main Survey'!$J$79:$N$79,0))</f>
        <v>6.2</v>
      </c>
      <c r="M52" s="370"/>
      <c r="N52" s="370">
        <f>INDEX('Main Survey'!$D$57:$H$70,MATCH($A$50,'Main Survey'!$A$57:$A$70,0),MATCH($B52,'Main Survey'!$D$55:$H$55,0))</f>
        <v>0</v>
      </c>
      <c r="O52" s="376"/>
      <c r="P52" s="370">
        <f>INDEX('Main Survey'!$D$81:$H$93,MATCH($A$50,'Main Survey'!$A$81:$A$93,0),MATCH($B52,'Main Survey'!$D$79:$H$79,0))</f>
        <v>1.7</v>
      </c>
      <c r="Q52" s="376"/>
      <c r="R52" s="370">
        <f>INDEX('Main Survey'!$J$145:$N$158,MATCH($A$50,'Main Survey'!$A$145:$A$158,0),MATCH($B52,'Main Survey'!$J$143:$N$143,0))</f>
        <v>20.7</v>
      </c>
      <c r="S52" s="370"/>
      <c r="T52" s="370">
        <f>INDEX('Main Survey'!$P$145:$T$158,MATCH($A$50,'Main Survey'!$A$145:$A$158,0),MATCH($B52,'Main Survey'!$P$143:$T$143,0))</f>
        <v>2.1</v>
      </c>
      <c r="U52" s="370"/>
      <c r="V52" s="370">
        <f>INDEX('Main Survey'!$P$104:$T$116,MATCH($A$50,'Main Survey'!$A$104:$A$116,0),MATCH($B52,'Main Survey'!$P$102:$T$102,0))</f>
        <v>0</v>
      </c>
      <c r="W52" s="370"/>
      <c r="X52" s="370"/>
    </row>
    <row r="53" spans="1:28" s="364" customFormat="1" ht="34.5" hidden="1" thickBot="1">
      <c r="A53" s="487"/>
      <c r="B53" s="373"/>
      <c r="C53" s="373"/>
      <c r="D53" s="372"/>
      <c r="E53" s="373"/>
      <c r="F53" s="373"/>
      <c r="G53" s="373"/>
      <c r="H53" s="373"/>
      <c r="I53" s="373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2"/>
      <c r="U53" s="373"/>
      <c r="V53" s="373"/>
      <c r="W53" s="373"/>
      <c r="X53" s="373"/>
    </row>
    <row r="54" spans="1:28" s="364" customFormat="1" ht="34.5" hidden="1" thickBot="1">
      <c r="A54" s="488" t="str">
        <f>'Main Survey'!A45</f>
        <v xml:space="preserve">  The Conference Board of Canada</v>
      </c>
      <c r="B54" s="375">
        <v>2023</v>
      </c>
      <c r="C54" s="375"/>
      <c r="D54" s="370">
        <f>INDEX('Main Survey'!$D$9:$H$22,MATCH($A$54,'Main Survey'!$A$9:$A$22,0),MATCH(B54,'Main Survey'!$D$7:$H$7,0))</f>
        <v>0.82688596132088321</v>
      </c>
      <c r="E54" s="376"/>
      <c r="F54" s="370">
        <f>INDEX('Main Survey'!$J$9:$N$22,MATCH($A$54,'Main Survey'!$A$9:$A$22,0),MATCH(B54,'Main Survey'!$J$7:$N$7,0))</f>
        <v>4.6524132752033083</v>
      </c>
      <c r="G54" s="376"/>
      <c r="H54" s="370">
        <f>INDEX('Main Survey'!$D$33:$H$46,MATCH($A$54,'Main Survey'!$A$33:$A$46,0),MATCH(B54,'Main Survey'!$D$31:$H$31,0))</f>
        <v>3.2731140386791164</v>
      </c>
      <c r="I54" s="376"/>
      <c r="J54" s="370">
        <f>INDEX('Main Survey'!$J$33:$N$46,MATCH($A$54,'Main Survey'!$A$33:$A$46,0),MATCH($B54,'Main Survey'!$J$31:$N$31,0))</f>
        <v>3.9</v>
      </c>
      <c r="K54" s="376"/>
      <c r="L54" s="370">
        <f>INDEX('Main Survey'!$J$81:$N$93,MATCH($A$54,'Main Survey'!$A$81:$A$93,0),MATCH($B54,'Main Survey'!$J$79:$N$79,0))</f>
        <v>5.8</v>
      </c>
      <c r="M54" s="370"/>
      <c r="N54" s="370">
        <f>INDEX('Main Survey'!$D$57:$H$70,MATCH($A$54,'Main Survey'!$A$57:$A$70,0),MATCH($B54,'Main Survey'!$D$55:$H$55,0))</f>
        <v>4</v>
      </c>
      <c r="O54" s="376"/>
      <c r="P54" s="370">
        <f>INDEX('Main Survey'!$D$81:$H$93,MATCH($A$54,'Main Survey'!$A$81:$A$93,0),MATCH($B54,'Main Survey'!$D$79:$H$79,0))</f>
        <v>2.5</v>
      </c>
      <c r="Q54" s="376"/>
      <c r="R54" s="370">
        <f>INDEX('Main Survey'!$J$145:$N$158,MATCH($A$54,'Main Survey'!$A$145:$A$158,0),MATCH($B54,'Main Survey'!$J$143:$N$143,0))</f>
        <v>0</v>
      </c>
      <c r="S54" s="370"/>
      <c r="T54" s="370">
        <f>INDEX('Main Survey'!$P$145:$T$158,MATCH($A$54,'Main Survey'!$A$145:$A$158,0),MATCH($B54,'Main Survey'!$P$143:$T$143,0))</f>
        <v>0</v>
      </c>
      <c r="U54" s="370"/>
      <c r="V54" s="370">
        <f>INDEX('Main Survey'!$P$104:$T$116,MATCH($A$54,'Main Survey'!$A$104:$A$116,0),MATCH($B54,'Main Survey'!$P$102:$T$102,0))</f>
        <v>4.3</v>
      </c>
      <c r="W54" s="370"/>
      <c r="X54" s="370">
        <f>INDEX('Main Survey'!$D$126:$H$134,MATCH($A$54,'Main Survey'!$A$126:$A$134,0),MATCH($B54,'Main Survey'!$D$123:$H$123,0))</f>
        <v>0.5</v>
      </c>
    </row>
    <row r="55" spans="1:28" s="364" customFormat="1" ht="34.5" hidden="1" thickBot="1">
      <c r="A55" s="487"/>
      <c r="B55" s="371">
        <v>2024</v>
      </c>
      <c r="C55" s="371"/>
      <c r="D55" s="372">
        <f>INDEX('Main Survey'!$D$9:$H$22,MATCH($A$54,'Main Survey'!$A$9:$A$22,0),MATCH(B55,'Main Survey'!$D$7:$H$7,0))</f>
        <v>0.25342708512801954</v>
      </c>
      <c r="E55" s="373"/>
      <c r="F55" s="372">
        <f>INDEX('Main Survey'!$J$9:$N$22,MATCH($A$54,'Main Survey'!$A$9:$A$22,0),MATCH(B55,'Main Survey'!$J$7:$N$7,0))</f>
        <v>3.8281050854010235</v>
      </c>
      <c r="G55" s="373"/>
      <c r="H55" s="372">
        <f>INDEX('Main Survey'!$D$33:$H$46,MATCH($A$54,'Main Survey'!$A$33:$A$46,0),MATCH(B55,'Main Survey'!$D$31:$H$31,0))</f>
        <v>2.6465729148719803</v>
      </c>
      <c r="I55" s="373"/>
      <c r="J55" s="372">
        <f>INDEX('Main Survey'!$J$33:$N$46,MATCH($A$54,'Main Survey'!$A$33:$A$46,0),MATCH($B55,'Main Survey'!$J$31:$N$31,0))</f>
        <v>2.2999999999999998</v>
      </c>
      <c r="K55" s="373"/>
      <c r="L55" s="372">
        <f>INDEX('Main Survey'!$J$81:$N$93,MATCH($A$54,'Main Survey'!$A$81:$A$93,0),MATCH($B55,'Main Survey'!$J$79:$N$79,0))</f>
        <v>6.4</v>
      </c>
      <c r="M55" s="372"/>
      <c r="N55" s="374">
        <f>INDEX('Main Survey'!$D$57:$H$70,MATCH($A$54,'Main Survey'!$A$57:$A$70,0),MATCH($B55,'Main Survey'!$D$55:$H$55,0))</f>
        <v>3.2</v>
      </c>
      <c r="O55" s="373"/>
      <c r="P55" s="372">
        <f>INDEX('Main Survey'!$D$81:$H$93,MATCH($A$54,'Main Survey'!$A$81:$A$93,0),MATCH($B55,'Main Survey'!$D$79:$H$79,0))</f>
        <v>0.6</v>
      </c>
      <c r="Q55" s="373"/>
      <c r="R55" s="372">
        <f>INDEX('Main Survey'!$J$145:$N$158,MATCH($A$54,'Main Survey'!$A$145:$A$158,0),MATCH($B55,'Main Survey'!$J$143:$N$143,0))</f>
        <v>0</v>
      </c>
      <c r="S55" s="372"/>
      <c r="T55" s="374">
        <f>INDEX('Main Survey'!$P$145:$T$158,MATCH($A$54,'Main Survey'!$A$145:$A$158,0),MATCH($B55,'Main Survey'!$P$143:$T$143,0))</f>
        <v>0</v>
      </c>
      <c r="U55" s="372"/>
      <c r="V55" s="374">
        <f>INDEX('Main Survey'!$P$104:$T$116,MATCH($A$54,'Main Survey'!$A$104:$A$116,0),MATCH($B55,'Main Survey'!$P$102:$T$102,0))</f>
        <v>3.5</v>
      </c>
      <c r="W55" s="372"/>
      <c r="X55" s="374">
        <f>INDEX('Main Survey'!$D$126:$H$134,MATCH($A$54,'Main Survey'!$A$126:$A$134,0),MATCH($B55,'Main Survey'!$D$123:$H$123,0))</f>
        <v>3.1</v>
      </c>
    </row>
    <row r="56" spans="1:28" s="364" customFormat="1" ht="34.5" hidden="1" thickBot="1">
      <c r="A56" s="488"/>
      <c r="B56" s="375">
        <v>2025</v>
      </c>
      <c r="C56" s="375"/>
      <c r="D56" s="370">
        <f>INDEX('Main Survey'!$D$9:$H$22,MATCH($A$54,'Main Survey'!$A$9:$A$22,0),MATCH(B56,'Main Survey'!$D$7:$H$7,0))</f>
        <v>2.7534443396923804</v>
      </c>
      <c r="E56" s="376"/>
      <c r="F56" s="370">
        <f>INDEX('Main Survey'!$J$9:$N$22,MATCH($A$54,'Main Survey'!$A$9:$A$22,0),MATCH(B56,'Main Survey'!$J$7:$N$7,0))</f>
        <v>4.7450583981092382</v>
      </c>
      <c r="G56" s="376"/>
      <c r="H56" s="370">
        <f>INDEX('Main Survey'!$D$33:$H$46,MATCH($A$54,'Main Survey'!$A$33:$A$46,0),MATCH(B56,'Main Survey'!$D$31:$H$31,0))</f>
        <v>0</v>
      </c>
      <c r="I56" s="376"/>
      <c r="J56" s="370">
        <f>INDEX('Main Survey'!$J$33:$N$46,MATCH($A$54,'Main Survey'!$A$33:$A$46,0),MATCH($B56,'Main Survey'!$J$31:$N$31,0))</f>
        <v>0</v>
      </c>
      <c r="K56" s="376"/>
      <c r="L56" s="370">
        <f>INDEX('Main Survey'!$J$81:$N$93,MATCH($A$54,'Main Survey'!$A$81:$A$93,0),MATCH($B56,'Main Survey'!$J$79:$N$79,0))</f>
        <v>0</v>
      </c>
      <c r="M56" s="370"/>
      <c r="N56" s="370">
        <f>INDEX('Main Survey'!$D$57:$H$70,MATCH($A$54,'Main Survey'!$A$57:$A$70,0),MATCH($B56,'Main Survey'!$D$55:$H$55,0))</f>
        <v>0</v>
      </c>
      <c r="O56" s="376"/>
      <c r="P56" s="370">
        <f>INDEX('Main Survey'!$D$81:$H$93,MATCH($A$54,'Main Survey'!$A$81:$A$93,0),MATCH($B56,'Main Survey'!$D$79:$H$79,0))</f>
        <v>0</v>
      </c>
      <c r="Q56" s="376"/>
      <c r="R56" s="370">
        <f>INDEX('Main Survey'!$J$145:$N$158,MATCH($A$54,'Main Survey'!$A$145:$A$158,0),MATCH($B56,'Main Survey'!$J$143:$N$143,0))</f>
        <v>0</v>
      </c>
      <c r="S56" s="370"/>
      <c r="T56" s="370">
        <f>INDEX('Main Survey'!$P$145:$T$158,MATCH($A$54,'Main Survey'!$A$145:$A$158,0),MATCH($B56,'Main Survey'!$P$143:$T$143,0))</f>
        <v>0</v>
      </c>
      <c r="U56" s="370"/>
      <c r="V56" s="370">
        <f>INDEX('Main Survey'!$P$104:$T$116,MATCH($A$54,'Main Survey'!$A$104:$A$116,0),MATCH($B56,'Main Survey'!$P$102:$T$102,0))</f>
        <v>0</v>
      </c>
      <c r="W56" s="370"/>
      <c r="X56" s="370">
        <f>INDEX('Main Survey'!$D$126:$H$134,MATCH($A$54,'Main Survey'!$A$126:$A$134,0),MATCH($B56,'Main Survey'!$D$123:$H$123,0))</f>
        <v>0</v>
      </c>
    </row>
    <row r="57" spans="1:28" s="364" customFormat="1" ht="34.5" hidden="1" thickBot="1">
      <c r="A57" s="487"/>
      <c r="B57" s="373"/>
      <c r="C57" s="373"/>
      <c r="D57" s="372"/>
      <c r="E57" s="373"/>
      <c r="F57" s="373"/>
      <c r="G57" s="373"/>
      <c r="H57" s="373"/>
      <c r="I57" s="373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2"/>
      <c r="U57" s="373"/>
      <c r="V57" s="373"/>
      <c r="W57" s="373"/>
      <c r="X57" s="373"/>
    </row>
    <row r="58" spans="1:28" s="364" customFormat="1" ht="34.5" hidden="1" thickBot="1">
      <c r="A58" s="488" t="str">
        <f>'Main Survey'!A46</f>
        <v xml:space="preserve">  University of Toronto</v>
      </c>
      <c r="B58" s="375">
        <v>2023</v>
      </c>
      <c r="C58" s="375"/>
      <c r="D58" s="370">
        <f>INDEX('Main Survey'!$D$9:$H$22,MATCH($A$58,'Main Survey'!$A$9:$A$22,0),MATCH(B58,'Main Survey'!$D$7:$H$7,0))</f>
        <v>1.0310978069235865</v>
      </c>
      <c r="E58" s="376"/>
      <c r="F58" s="370">
        <f>INDEX('Main Survey'!$J$9:$N$22,MATCH($A$58,'Main Survey'!$A$9:$A$22,0),MATCH(B58,'Main Survey'!$J$7:$N$7,0))</f>
        <v>3.7050614560247386</v>
      </c>
      <c r="G58" s="376"/>
      <c r="H58" s="370">
        <f>INDEX('Main Survey'!$D$33:$H$46,MATCH($A$58,'Main Survey'!$A$33:$A$46,0),MATCH(B58,'Main Survey'!$D$31:$H$31,0))</f>
        <v>2.2689021930764133</v>
      </c>
      <c r="I58" s="376"/>
      <c r="J58" s="370">
        <f>INDEX('Main Survey'!$J$33:$N$46,MATCH($A$58,'Main Survey'!$A$33:$A$46,0),MATCH($B58,'Main Survey'!$J$31:$N$31,0))</f>
        <v>3.9</v>
      </c>
      <c r="K58" s="376"/>
      <c r="L58" s="370">
        <f>INDEX('Main Survey'!$J$81:$N$93,MATCH($A$58,'Main Survey'!$A$81:$A$93,0),MATCH($B58,'Main Survey'!$J$79:$N$79,0))</f>
        <v>5.7</v>
      </c>
      <c r="M58" s="370"/>
      <c r="N58" s="370">
        <f>INDEX('Main Survey'!$D$57:$H$70,MATCH($A$58,'Main Survey'!$A$57:$A$70,0),MATCH($B58,'Main Survey'!$D$55:$H$55,0))</f>
        <v>6.4</v>
      </c>
      <c r="O58" s="376"/>
      <c r="P58" s="370">
        <f>INDEX('Main Survey'!$D$81:$H$93,MATCH($A$58,'Main Survey'!$A$81:$A$93,0),MATCH($B58,'Main Survey'!$D$79:$H$79,0))</f>
        <v>2.5</v>
      </c>
      <c r="Q58" s="376"/>
      <c r="R58" s="370">
        <f>INDEX('Main Survey'!$J$145:$N$158,MATCH($A$58,'Main Survey'!$A$145:$A$158,0),MATCH($B58,'Main Survey'!$J$143:$N$143,0))</f>
        <v>0</v>
      </c>
      <c r="S58" s="370"/>
      <c r="T58" s="370">
        <f>INDEX('Main Survey'!$P$145:$T$158,MATCH($A$58,'Main Survey'!$A$145:$A$158,0),MATCH($B58,'Main Survey'!$P$143:$T$143,0))</f>
        <v>0</v>
      </c>
      <c r="U58" s="370"/>
      <c r="V58" s="370">
        <f>INDEX('Main Survey'!$P$104:$T$116,MATCH($A$58,'Main Survey'!$A$104:$A$116,0),MATCH($B58,'Main Survey'!$P$102:$T$102,0))</f>
        <v>6</v>
      </c>
      <c r="W58" s="370"/>
      <c r="X58" s="370">
        <f>INDEX('Main Survey'!$D$126:$H$134,MATCH($A$58,'Main Survey'!$A$126:$A$134,0),MATCH($B58,'Main Survey'!$D$123:$H$123,0))</f>
        <v>-16.086167952569618</v>
      </c>
    </row>
    <row r="59" spans="1:28" s="364" customFormat="1" ht="34.5" hidden="1" thickBot="1">
      <c r="A59" s="489"/>
      <c r="B59" s="371">
        <v>2024</v>
      </c>
      <c r="C59" s="371"/>
      <c r="D59" s="372">
        <f>INDEX('Main Survey'!$D$9:$H$22,MATCH($A$58,'Main Survey'!$A$9:$A$22,0),MATCH(B59,'Main Survey'!$D$7:$H$7,0))</f>
        <v>0.62926285181008623</v>
      </c>
      <c r="E59" s="373"/>
      <c r="F59" s="372">
        <f>INDEX('Main Survey'!$J$9:$N$22,MATCH($A$58,'Main Survey'!$A$9:$A$22,0),MATCH(B59,'Main Survey'!$J$7:$N$7,0))</f>
        <v>3.3900587264692694</v>
      </c>
      <c r="G59" s="373"/>
      <c r="H59" s="372">
        <f>INDEX('Main Survey'!$D$33:$H$46,MATCH($A$58,'Main Survey'!$A$33:$A$46,0),MATCH(B59,'Main Survey'!$D$31:$H$31,0))</f>
        <v>1.6707371481899136</v>
      </c>
      <c r="I59" s="373"/>
      <c r="J59" s="372">
        <f>INDEX('Main Survey'!$J$33:$N$46,MATCH($A$58,'Main Survey'!$A$33:$A$46,0),MATCH($B59,'Main Survey'!$J$31:$N$31,0))</f>
        <v>2.9</v>
      </c>
      <c r="K59" s="373"/>
      <c r="L59" s="372">
        <f>INDEX('Main Survey'!$J$81:$N$93,MATCH($A$58,'Main Survey'!$A$81:$A$93,0),MATCH($B59,'Main Survey'!$J$79:$N$79,0))</f>
        <v>6.7</v>
      </c>
      <c r="M59" s="372"/>
      <c r="N59" s="374">
        <f>INDEX('Main Survey'!$D$57:$H$70,MATCH($A$58,'Main Survey'!$A$57:$A$70,0),MATCH($B59,'Main Survey'!$D$55:$H$55,0))</f>
        <v>3.8</v>
      </c>
      <c r="O59" s="373"/>
      <c r="P59" s="372">
        <f>INDEX('Main Survey'!$D$81:$H$93,MATCH($A$58,'Main Survey'!$A$81:$A$93,0),MATCH($B59,'Main Survey'!$D$79:$H$79,0))</f>
        <v>0.6</v>
      </c>
      <c r="Q59" s="373"/>
      <c r="R59" s="372">
        <f>INDEX('Main Survey'!$J$145:$N$158,MATCH($A$58,'Main Survey'!$A$145:$A$158,0),MATCH($B59,'Main Survey'!$J$143:$N$143,0))</f>
        <v>0</v>
      </c>
      <c r="S59" s="372"/>
      <c r="T59" s="374">
        <f>INDEX('Main Survey'!$P$145:$T$158,MATCH($A$58,'Main Survey'!$A$145:$A$158,0),MATCH($B59,'Main Survey'!$P$143:$T$143,0))</f>
        <v>0</v>
      </c>
      <c r="U59" s="372"/>
      <c r="V59" s="374">
        <f>INDEX('Main Survey'!$P$104:$T$116,MATCH($A$58,'Main Survey'!$A$104:$A$116,0),MATCH($B59,'Main Survey'!$P$102:$T$102,0))</f>
        <v>3.7</v>
      </c>
      <c r="W59" s="372"/>
      <c r="X59" s="374">
        <f>INDEX('Main Survey'!$D$126:$H$134,MATCH($A$58,'Main Survey'!$A$126:$A$134,0),MATCH($B59,'Main Survey'!$D$123:$H$123,0))</f>
        <v>0.83360941484451612</v>
      </c>
    </row>
    <row r="60" spans="1:28" s="364" customFormat="1" ht="34.5" hidden="1" thickBot="1">
      <c r="A60" s="490"/>
      <c r="B60" s="375">
        <v>2025</v>
      </c>
      <c r="C60" s="375"/>
      <c r="D60" s="370">
        <f>INDEX('Main Survey'!$D$9:$H$22,MATCH($A$58,'Main Survey'!$A$9:$A$22,0),MATCH(B60,'Main Survey'!$D$7:$H$7,0))</f>
        <v>2.7364628794833035</v>
      </c>
      <c r="E60" s="376"/>
      <c r="F60" s="370">
        <f>INDEX('Main Survey'!$J$9:$N$22,MATCH($A$58,'Main Survey'!$A$9:$A$22,0),MATCH(B60,'Main Survey'!$J$7:$N$7,0))</f>
        <v>4.8771849249618082</v>
      </c>
      <c r="G60" s="376"/>
      <c r="H60" s="370">
        <f>INDEX('Main Survey'!$D$33:$H$46,MATCH($A$58,'Main Survey'!$A$33:$A$46,0),MATCH(B60,'Main Survey'!$D$31:$H$31,0))</f>
        <v>0.56353712051669635</v>
      </c>
      <c r="I60" s="376"/>
      <c r="J60" s="370">
        <f>INDEX('Main Survey'!$J$33:$N$46,MATCH($A$58,'Main Survey'!$A$33:$A$46,0),MATCH($B60,'Main Survey'!$J$31:$N$31,0))</f>
        <v>2.2000000000000002</v>
      </c>
      <c r="K60" s="376"/>
      <c r="L60" s="370">
        <f>INDEX('Main Survey'!$J$81:$N$93,MATCH($A$58,'Main Survey'!$A$81:$A$93,0),MATCH($B60,'Main Survey'!$J$79:$N$79,0))</f>
        <v>6.8</v>
      </c>
      <c r="M60" s="370"/>
      <c r="N60" s="370">
        <f>INDEX('Main Survey'!$D$57:$H$70,MATCH($A$58,'Main Survey'!$A$57:$A$70,0),MATCH($B60,'Main Survey'!$D$55:$H$55,0))</f>
        <v>4.4000000000000004</v>
      </c>
      <c r="O60" s="376"/>
      <c r="P60" s="370">
        <f>INDEX('Main Survey'!$D$81:$H$93,MATCH($A$58,'Main Survey'!$A$81:$A$93,0),MATCH($B60,'Main Survey'!$D$79:$H$79,0))</f>
        <v>1.1000000000000001</v>
      </c>
      <c r="Q60" s="376"/>
      <c r="R60" s="370">
        <f>INDEX('Main Survey'!$J$145:$N$158,MATCH($A$58,'Main Survey'!$A$145:$A$158,0),MATCH($B60,'Main Survey'!$J$143:$N$143,0))</f>
        <v>0</v>
      </c>
      <c r="S60" s="370"/>
      <c r="T60" s="370">
        <f>INDEX('Main Survey'!$P$145:$T$158,MATCH($A$58,'Main Survey'!$A$145:$A$158,0),MATCH($B60,'Main Survey'!$P$143:$T$143,0))</f>
        <v>0</v>
      </c>
      <c r="U60" s="370"/>
      <c r="V60" s="370">
        <f>INDEX('Main Survey'!$P$104:$T$116,MATCH($A$58,'Main Survey'!$A$104:$A$116,0),MATCH($B60,'Main Survey'!$P$102:$T$102,0))</f>
        <v>4.9000000000000004</v>
      </c>
      <c r="W60" s="370"/>
      <c r="X60" s="370">
        <f>INDEX('Main Survey'!$D$126:$H$134,MATCH($A$58,'Main Survey'!$A$126:$A$134,0),MATCH($B60,'Main Survey'!$D$123:$H$123,0))</f>
        <v>5.9820244723935323</v>
      </c>
    </row>
    <row r="61" spans="1:28" s="364" customFormat="1" ht="34.5" hidden="1" thickBot="1">
      <c r="A61" s="489"/>
      <c r="B61" s="371"/>
      <c r="C61" s="378"/>
      <c r="D61" s="379"/>
      <c r="E61" s="380"/>
      <c r="F61" s="379"/>
      <c r="G61" s="380"/>
      <c r="H61" s="379"/>
      <c r="I61" s="380"/>
      <c r="J61" s="379"/>
      <c r="K61" s="380"/>
      <c r="L61" s="379"/>
      <c r="M61" s="379"/>
      <c r="N61" s="379"/>
      <c r="O61" s="380"/>
      <c r="P61" s="379"/>
      <c r="Q61" s="380"/>
      <c r="R61" s="379"/>
      <c r="S61" s="379"/>
      <c r="T61" s="379"/>
      <c r="U61" s="379"/>
      <c r="V61" s="379"/>
      <c r="W61" s="379"/>
      <c r="X61" s="379"/>
      <c r="Y61" s="369"/>
      <c r="Z61" s="369"/>
      <c r="AA61" s="369"/>
      <c r="AB61" s="369"/>
    </row>
    <row r="62" spans="1:28" s="364" customFormat="1" ht="33.75">
      <c r="A62" s="491">
        <v>2023</v>
      </c>
      <c r="B62" s="381" t="s">
        <v>7</v>
      </c>
      <c r="C62" s="382"/>
      <c r="D62" s="383" cm="1">
        <f t="array" ref="D62">AVERAGE(IF($B$6:$B$61=2023, $D$6:$D$61))</f>
        <v>1.0469988405888908</v>
      </c>
      <c r="E62" s="367"/>
      <c r="F62" s="383" cm="1">
        <f t="array" ref="F62">AVERAGE(IF($B$6:$B$61=2023, $F$6:$F$61))</f>
        <v>3.4223896852910785</v>
      </c>
      <c r="G62" s="367"/>
      <c r="H62" s="383" cm="1">
        <f t="array" ref="H62">AVERAGE(IF($B$6:$B$61=2023, $H$6:$H$61))</f>
        <v>2.7290945295089726</v>
      </c>
      <c r="I62" s="367"/>
      <c r="J62" s="383" cm="1">
        <f t="array" ref="J62">AVERAGE(IF($B$6:$B$61=2023, $J$6:$J$61))</f>
        <v>3.7469916073156759</v>
      </c>
      <c r="K62" s="367"/>
      <c r="L62" s="383" cm="1">
        <f t="array" ref="L62">AVERAGE(IF($B$6:$B$61=2023, $L$6:$L$61))</f>
        <v>5.6916035735802488</v>
      </c>
      <c r="M62" s="383"/>
      <c r="N62" s="383" cm="1">
        <f t="array" ref="N62">AVERAGE(IF($B$6:$B$61=2023, $N$6:$N$61))</f>
        <v>3.1441582118808293</v>
      </c>
      <c r="O62" s="367"/>
      <c r="P62" s="383" cm="1">
        <f t="array" ref="P62">AVERAGE(IF($B$6:$B$61=2023, $P$6:$P$61))</f>
        <v>2.2362410305074993</v>
      </c>
      <c r="Q62" s="367"/>
      <c r="R62" s="383" cm="1">
        <f t="array" ref="R62">AVERAGE(IF($B$6:$B$61=2023, $R$6:$R$61))</f>
        <v>-3.9230769230769229</v>
      </c>
      <c r="S62" s="383"/>
      <c r="T62" s="383" cm="1">
        <f t="array" ref="T62">AVERAGE(IF($B$6:$B$61=2023, $T$6:$T$61))</f>
        <v>-1.407142857142857</v>
      </c>
      <c r="U62" s="383"/>
      <c r="V62" s="383" cm="1">
        <f t="array" ref="V62">AVERAGE(IF($B$6:$B$61=2023, $V$6:$V$61))</f>
        <v>3.8477574926811711</v>
      </c>
      <c r="W62" s="383"/>
      <c r="X62" s="383" cm="1">
        <f t="array" ref="X62">AVERAGE(IF($B$6:$B$61=2023, $X$6:$X$61))</f>
        <v>-3.477583425183544</v>
      </c>
    </row>
    <row r="63" spans="1:28" s="364" customFormat="1" ht="33.75">
      <c r="A63" s="492"/>
      <c r="B63" s="384" t="s">
        <v>9</v>
      </c>
      <c r="C63" s="384"/>
      <c r="D63" s="386" cm="1">
        <f t="array" ref="D63">MAX(IF($B$6:$B$61=2023, $D$6:$D$61))</f>
        <v>1.5</v>
      </c>
      <c r="E63" s="385"/>
      <c r="F63" s="386" cm="1">
        <f t="array" ref="F63">MAX(IF($B$6:$B$61=2023, $F$6:$F$61))</f>
        <v>5.6999999999999993</v>
      </c>
      <c r="G63" s="385"/>
      <c r="H63" s="386" cm="1">
        <f t="array" ref="H63">MAX(IF($B$6:$B$61=2023, $H$6:$H$61))</f>
        <v>4.3999999999999995</v>
      </c>
      <c r="I63" s="385"/>
      <c r="J63" s="386" cm="1">
        <f t="array" ref="J63">MAX(IF($B$6:$B$61=2023, $J$6:$J$61))</f>
        <v>4.2</v>
      </c>
      <c r="K63" s="385"/>
      <c r="L63" s="386" cm="1">
        <f t="array" ref="L63">MAX(IF($B$6:$B$61=2023, $L$6:$L$61))</f>
        <v>6</v>
      </c>
      <c r="M63" s="386"/>
      <c r="N63" s="386" cm="1">
        <f t="array" ref="N63">MAX(IF($B$6:$B$61=2023, $N$6:$N$61))</f>
        <v>6.6000000000000005</v>
      </c>
      <c r="O63" s="385"/>
      <c r="P63" s="386" cm="1">
        <f t="array" ref="P63">MAX(IF($B$6:$B$61=2023, $P$6:$P$61))</f>
        <v>2.5</v>
      </c>
      <c r="Q63" s="385"/>
      <c r="R63" s="386" cm="1">
        <f t="array" ref="R63">MAX(IF($B$6:$B$61=2023, $R$6:$R$61))</f>
        <v>0</v>
      </c>
      <c r="S63" s="386"/>
      <c r="T63" s="386" cm="1">
        <f t="array" ref="T63">MAX(IF($B$6:$B$61=2023, $T$6:$T$61))</f>
        <v>0</v>
      </c>
      <c r="U63" s="386"/>
      <c r="V63" s="386" cm="1">
        <f t="array" ref="V63">MAX(IF($B$6:$B$61=2023, $V$6:$V$61))</f>
        <v>10</v>
      </c>
      <c r="W63" s="386"/>
      <c r="X63" s="386" cm="1">
        <f t="array" ref="X63">MAX(IF($B$6:$B$61=2023, $X$6:$X$61))</f>
        <v>0.5</v>
      </c>
    </row>
    <row r="64" spans="1:28" s="364" customFormat="1" ht="34.5" thickBot="1">
      <c r="A64" s="492"/>
      <c r="B64" s="384" t="s">
        <v>8</v>
      </c>
      <c r="C64" s="384"/>
      <c r="D64" s="386" cm="1">
        <f t="array" ref="D64">MIN(IF($B$6:$B$61=2023, $D$6:$D$61))</f>
        <v>0</v>
      </c>
      <c r="E64" s="385"/>
      <c r="F64" s="386" cm="1">
        <f t="array" ref="F64">MIN(IF($B$6:$B$61=2023, $F$6:$F$61))</f>
        <v>0</v>
      </c>
      <c r="G64" s="385"/>
      <c r="H64" s="386" cm="1">
        <f t="array" ref="H64">MIN(IF($B$6:$B$61=2023, $H$6:$H$61))</f>
        <v>1.6</v>
      </c>
      <c r="I64" s="385"/>
      <c r="J64" s="386" cm="1">
        <f t="array" ref="J64">MIN(IF($B$6:$B$61=2023, $J$6:$J$61))</f>
        <v>3.3</v>
      </c>
      <c r="K64" s="385"/>
      <c r="L64" s="386" cm="1">
        <f t="array" ref="L64">MIN(IF($B$6:$B$61=2023, $L$6:$L$61))</f>
        <v>5.5</v>
      </c>
      <c r="M64" s="386"/>
      <c r="N64" s="386" cm="1">
        <f t="array" ref="N64">MIN(IF($B$6:$B$61=2023, $N$6:$N$61))</f>
        <v>0</v>
      </c>
      <c r="O64" s="385"/>
      <c r="P64" s="386" cm="1">
        <f t="array" ref="P64">MIN(IF($B$6:$B$61=2023, $P$6:$P$61))</f>
        <v>0</v>
      </c>
      <c r="Q64" s="385"/>
      <c r="R64" s="386" cm="1">
        <f t="array" ref="R64">MIN(IF($B$6:$B$61=2023, $R$6:$R$61))</f>
        <v>-13.5</v>
      </c>
      <c r="S64" s="386"/>
      <c r="T64" s="386" cm="1">
        <f t="array" ref="T64">MIN(IF($B$6:$B$61=2023, $T$6:$T$61))</f>
        <v>-5.7</v>
      </c>
      <c r="U64" s="386"/>
      <c r="V64" s="386" cm="1">
        <f t="array" ref="V64">MIN(IF($B$6:$B$61=2023, $V$6:$V$61))</f>
        <v>0</v>
      </c>
      <c r="W64" s="386"/>
      <c r="X64" s="386" cm="1">
        <f t="array" ref="X64">MIN(IF($B$6:$B$61=2023, $X$6:$X$61))</f>
        <v>-16.086167952569618</v>
      </c>
    </row>
    <row r="65" spans="1:25" s="364" customFormat="1" ht="33.75">
      <c r="A65" s="493">
        <v>2024</v>
      </c>
      <c r="B65" s="381" t="s">
        <v>7</v>
      </c>
      <c r="C65" s="381"/>
      <c r="D65" s="387" cm="1">
        <f t="array" ref="D65">AVERAGE(IF($B$6:$B$61=2024, $D$6:$D$61))</f>
        <v>0.38447785263843615</v>
      </c>
      <c r="E65" s="388"/>
      <c r="F65" s="387" cm="1">
        <f t="array" ref="F65">AVERAGE(IF($B$6:$B$61=2024, $F$6:$F$61))</f>
        <v>2.7357670662096645</v>
      </c>
      <c r="G65" s="388"/>
      <c r="H65" s="387" cm="1">
        <f t="array" ref="H65">AVERAGE(IF($B$6:$B$61=2024, $H$6:$H$61))</f>
        <v>2.3408118381752812</v>
      </c>
      <c r="I65" s="388"/>
      <c r="J65" s="387" cm="1">
        <f t="array" ref="J65">AVERAGE(IF($B$6:$B$61=2024, $J$6:$J$61))</f>
        <v>2.6498572477158007</v>
      </c>
      <c r="K65" s="388"/>
      <c r="L65" s="387" cm="1">
        <f t="array" ref="L65">AVERAGE(IF($B$6:$B$61=2024, $L$6:$L$61))</f>
        <v>6.6170423135170457</v>
      </c>
      <c r="M65" s="387"/>
      <c r="N65" s="387" cm="1">
        <f t="array" ref="N65">AVERAGE(IF($B$6:$B$61=2024, $N$6:$N$61))</f>
        <v>2.3486574232357786</v>
      </c>
      <c r="O65" s="388"/>
      <c r="P65" s="387" cm="1">
        <f t="array" ref="P65">AVERAGE(IF($B$6:$B$61=2024, $P$6:$P$61))</f>
        <v>0.79281766642101426</v>
      </c>
      <c r="Q65" s="388"/>
      <c r="R65" s="387" cm="1">
        <f t="array" ref="R65">AVERAGE(IF($B$6:$B$61=2024, $R$6:$R$61))</f>
        <v>0.66923076923076918</v>
      </c>
      <c r="S65" s="387"/>
      <c r="T65" s="387" cm="1">
        <f t="array" ref="T65">AVERAGE(IF($B$6:$B$61=2024, $T$6:$T$61))</f>
        <v>-2.8571428571428532E-2</v>
      </c>
      <c r="U65" s="387"/>
      <c r="V65" s="387" cm="1">
        <f t="array" ref="V65">AVERAGE(IF($B$6:$B$61=2024, $V$6:$V$61))</f>
        <v>2.3217863225769801</v>
      </c>
      <c r="W65" s="387"/>
      <c r="X65" s="387" cm="1">
        <f t="array" ref="X65">AVERAGE(IF($B$6:$B$61=2024, $X$6:$X$61))</f>
        <v>5.2400672488893942E-2</v>
      </c>
    </row>
    <row r="66" spans="1:25" s="364" customFormat="1" ht="33.75">
      <c r="A66" s="492"/>
      <c r="B66" s="384" t="s">
        <v>9</v>
      </c>
      <c r="C66" s="384"/>
      <c r="D66" s="386" cm="1">
        <f t="array" ref="D66">MAX(IF($B$6:$B$61=2024, $D$6:$D$61))</f>
        <v>0.9</v>
      </c>
      <c r="E66" s="385"/>
      <c r="F66" s="386" cm="1">
        <f t="array" ref="F66">MAX(IF($B$6:$B$61=2024, $F$6:$F$61))</f>
        <v>4.9000000000000004</v>
      </c>
      <c r="G66" s="385"/>
      <c r="H66" s="386" cm="1">
        <f t="array" ref="H66">MAX(IF($B$6:$B$61=2024, $H$6:$H$61))</f>
        <v>4</v>
      </c>
      <c r="I66" s="385"/>
      <c r="J66" s="386" cm="1">
        <f t="array" ref="J66">MAX(IF($B$6:$B$61=2024, $J$6:$J$61))</f>
        <v>3.8</v>
      </c>
      <c r="K66" s="385"/>
      <c r="L66" s="386" cm="1">
        <f t="array" ref="L66">MAX(IF($B$6:$B$61=2024, $L$6:$L$61))</f>
        <v>7.4</v>
      </c>
      <c r="M66" s="386"/>
      <c r="N66" s="386" cm="1">
        <f t="array" ref="N66">MAX(IF($B$6:$B$61=2024, $N$6:$N$61))</f>
        <v>5.5</v>
      </c>
      <c r="O66" s="385"/>
      <c r="P66" s="386" cm="1">
        <f t="array" ref="P66">MAX(IF($B$6:$B$61=2024, $P$6:$P$61))</f>
        <v>1.7999999999999998</v>
      </c>
      <c r="Q66" s="385"/>
      <c r="R66" s="386" cm="1">
        <f t="array" ref="R66">MAX(IF($B$6:$B$61=2024, $R$6:$R$61))</f>
        <v>8.9</v>
      </c>
      <c r="S66" s="386"/>
      <c r="T66" s="386" cm="1">
        <f t="array" ref="T66">MAX(IF($B$6:$B$61=2024, $T$6:$T$61))</f>
        <v>3.5</v>
      </c>
      <c r="U66" s="386"/>
      <c r="V66" s="386" cm="1">
        <f t="array" ref="V66">MAX(IF($B$6:$B$61=2024, $V$6:$V$61))</f>
        <v>4.8988442018835601</v>
      </c>
      <c r="W66" s="386"/>
      <c r="X66" s="386" cm="1">
        <f t="array" ref="X66">MAX(IF($B$6:$B$61=2024, $X$6:$X$61))</f>
        <v>3.1</v>
      </c>
    </row>
    <row r="67" spans="1:25" s="364" customFormat="1" ht="34.5" thickBot="1">
      <c r="A67" s="494"/>
      <c r="B67" s="389" t="s">
        <v>8</v>
      </c>
      <c r="C67" s="389"/>
      <c r="D67" s="390" cm="1">
        <f t="array" ref="D67">MIN(IF($B$6:$B$61=2024, $D$6:$D$61))</f>
        <v>-0.1</v>
      </c>
      <c r="E67" s="391"/>
      <c r="F67" s="390" cm="1">
        <f t="array" ref="F67">MIN(IF($B$6:$B$61=2024, $F$6:$F$61))</f>
        <v>0</v>
      </c>
      <c r="G67" s="391"/>
      <c r="H67" s="390" cm="1">
        <f t="array" ref="H67">MIN(IF($B$6:$B$61=2024, $H$6:$H$61))</f>
        <v>1.6</v>
      </c>
      <c r="I67" s="391"/>
      <c r="J67" s="390" cm="1">
        <f t="array" ref="J67">MIN(IF($B$6:$B$61=2024, $J$6:$J$61))</f>
        <v>1.8</v>
      </c>
      <c r="K67" s="391"/>
      <c r="L67" s="390" cm="1">
        <f t="array" ref="L67">MIN(IF($B$6:$B$61=2024, $L$6:$L$61))</f>
        <v>5.8</v>
      </c>
      <c r="M67" s="390"/>
      <c r="N67" s="390" cm="1">
        <f t="array" ref="N67">MIN(IF($B$6:$B$61=2024, $N$6:$N$61))</f>
        <v>0</v>
      </c>
      <c r="O67" s="391"/>
      <c r="P67" s="390" cm="1">
        <f t="array" ref="P67">MIN(IF($B$6:$B$61=2024, $P$6:$P$61))</f>
        <v>0</v>
      </c>
      <c r="Q67" s="391"/>
      <c r="R67" s="390" cm="1">
        <f t="array" ref="R67">MIN(IF($B$6:$B$61=2024, $R$6:$R$61))</f>
        <v>-10.9</v>
      </c>
      <c r="S67" s="390"/>
      <c r="T67" s="390" cm="1">
        <f t="array" ref="T67">MIN(IF($B$6:$B$61=2024, $T$6:$T$61))</f>
        <v>-5.0999999999999996</v>
      </c>
      <c r="U67" s="390"/>
      <c r="V67" s="390" cm="1">
        <f t="array" ref="V67">MIN(IF($B$6:$B$61=2024, $V$6:$V$61))</f>
        <v>0</v>
      </c>
      <c r="W67" s="390"/>
      <c r="X67" s="390" cm="1">
        <f t="array" ref="X67">MIN(IF($B$6:$B$61=2024, $X$6:$X$61))</f>
        <v>-12.3</v>
      </c>
    </row>
    <row r="68" spans="1:25" s="364" customFormat="1" ht="34.5" thickBot="1">
      <c r="A68" s="495">
        <v>2025</v>
      </c>
      <c r="B68" s="392" t="s">
        <v>7</v>
      </c>
      <c r="C68" s="393"/>
      <c r="D68" s="394" cm="1">
        <f t="array" ref="D68">AVERAGE(IF($B$6:$B$61=2025, $D$6:$D$61))</f>
        <v>1.7064219442268345</v>
      </c>
      <c r="E68" s="392"/>
      <c r="F68" s="394" cm="1">
        <f t="array" ref="F68">AVERAGE(IF($B$6:$B$61=2025, $F$6:$F$61))</f>
        <v>3.3051088006369693</v>
      </c>
      <c r="G68" s="392"/>
      <c r="H68" s="394" cm="1">
        <f t="array" ref="H68">AVERAGE(IF($B$6:$B$61=2025, $H$6:$H$61))</f>
        <v>1.720337032206271</v>
      </c>
      <c r="I68" s="392"/>
      <c r="J68" s="394" cm="1">
        <f t="array" ref="J68">AVERAGE(IF($B$6:$B$61=2025, $J$6:$J$61))</f>
        <v>1.6811949616865127</v>
      </c>
      <c r="K68" s="392"/>
      <c r="L68" s="394" cm="1">
        <f t="array" ref="L68">AVERAGE(IF($B$6:$B$61=2025, $L$6:$L$61))</f>
        <v>5.4254254212813331</v>
      </c>
      <c r="M68" s="394"/>
      <c r="N68" s="394" cm="1">
        <f t="array" ref="N68">AVERAGE(IF($B$6:$B$61=2025, $N$6:$N$61))</f>
        <v>1.8760125878748259</v>
      </c>
      <c r="O68" s="392"/>
      <c r="P68" s="394" cm="1">
        <f t="array" ref="P68">AVERAGE(IF($B$6:$B$61=2025, $P$6:$P$61))</f>
        <v>1.2911864427493649</v>
      </c>
      <c r="Q68" s="392"/>
      <c r="R68" s="394" cm="1">
        <f t="array" ref="R68">AVERAGE(IF($B$6:$B$61=2025, $R$6:$R$61))</f>
        <v>4.6999999999999993</v>
      </c>
      <c r="S68" s="394"/>
      <c r="T68" s="394" cm="1">
        <f t="array" ref="T68">AVERAGE(IF($B$6:$B$61=2025, $T$6:$T$61))</f>
        <v>0.72142857142857142</v>
      </c>
      <c r="U68" s="394"/>
      <c r="V68" s="394" cm="1">
        <f t="array" ref="V68">AVERAGE(IF($B$6:$B$61=2025, $V$6:$V$61))</f>
        <v>1.9832748175249257</v>
      </c>
      <c r="W68" s="394"/>
      <c r="X68" s="394" cm="1">
        <f t="array" ref="X68">AVERAGE(IF($B$6:$B$61=2025, $X$6:$X$61))</f>
        <v>1.8915731765995381</v>
      </c>
    </row>
    <row r="69" spans="1:25" s="364" customFormat="1" ht="33.75">
      <c r="A69" s="492"/>
      <c r="B69" s="385" t="s">
        <v>9</v>
      </c>
      <c r="C69" s="395"/>
      <c r="D69" s="386" cm="1">
        <f t="array" ref="D69">MAX(IF($B$6:$B$61=2025, $D$6:$D$61))</f>
        <v>2.7534443396923804</v>
      </c>
      <c r="E69" s="385"/>
      <c r="F69" s="386" cm="1">
        <f t="array" ref="F69">MAX(IF($B$6:$B$61=2025, $F$6:$F$61))</f>
        <v>4.8771849249618082</v>
      </c>
      <c r="G69" s="385"/>
      <c r="H69" s="386" cm="1">
        <f t="array" ref="H69">MAX(IF($B$6:$B$61=2025, $H$6:$H$61))</f>
        <v>3.7</v>
      </c>
      <c r="I69" s="385"/>
      <c r="J69" s="386" cm="1">
        <f t="array" ref="J69">MAX(IF($B$6:$B$61=2025, $J$6:$J$61))</f>
        <v>2.6</v>
      </c>
      <c r="K69" s="385"/>
      <c r="L69" s="386" cm="1">
        <f t="array" ref="L69">MAX(IF($B$6:$B$61=2025, $L$6:$L$61))</f>
        <v>6.9</v>
      </c>
      <c r="M69" s="386"/>
      <c r="N69" s="386" cm="1">
        <f t="array" ref="N69">MAX(IF($B$6:$B$61=2025, $N$6:$N$61))</f>
        <v>4.5</v>
      </c>
      <c r="O69" s="385"/>
      <c r="P69" s="386" cm="1">
        <f t="array" ref="P69">MAX(IF($B$6:$B$61=2025, $P$6:$P$61))</f>
        <v>2.5</v>
      </c>
      <c r="Q69" s="385"/>
      <c r="R69" s="386" cm="1">
        <f t="array" ref="R69">MAX(IF($B$6:$B$61=2025, $R$6:$R$61))</f>
        <v>30.4</v>
      </c>
      <c r="S69" s="386"/>
      <c r="T69" s="386" cm="1">
        <f t="array" ref="T69">MAX(IF($B$6:$B$61=2025, $T$6:$T$61))</f>
        <v>4</v>
      </c>
      <c r="U69" s="386"/>
      <c r="V69" s="386" cm="1">
        <f t="array" ref="V69">MAX(IF($B$6:$B$61=2025, $V$6:$V$61))</f>
        <v>5.3</v>
      </c>
      <c r="W69" s="386"/>
      <c r="X69" s="386" cm="1">
        <f t="array" ref="X69">MAX(IF($B$6:$B$61=2025, $X$6:$X$61))</f>
        <v>10</v>
      </c>
    </row>
    <row r="70" spans="1:25" s="364" customFormat="1" ht="33.75">
      <c r="A70" s="492"/>
      <c r="B70" s="385" t="s">
        <v>8</v>
      </c>
      <c r="C70" s="395"/>
      <c r="D70" s="385" cm="1">
        <f t="array" ref="D70">MIN(IF($B$6:$B$61=2025, $D$6:$D$61))</f>
        <v>0</v>
      </c>
      <c r="E70" s="385"/>
      <c r="F70" s="385" cm="1">
        <f t="array" ref="F70">MIN(IF($B$6:$B$61=2025, $F$6:$F$61))</f>
        <v>0</v>
      </c>
      <c r="G70" s="385"/>
      <c r="H70" s="385" cm="1">
        <f t="array" ref="H70">MIN(IF($B$6:$B$61=2025, $H$6:$H$61))</f>
        <v>0</v>
      </c>
      <c r="I70" s="385"/>
      <c r="J70" s="385" cm="1">
        <f t="array" ref="J70">MIN(IF($B$6:$B$61=2025, $J$6:$J$61))</f>
        <v>0</v>
      </c>
      <c r="K70" s="385"/>
      <c r="L70" s="385" cm="1">
        <f t="array" ref="L70">MIN(IF($B$6:$B$61=2025, $L$6:$L$61))</f>
        <v>0</v>
      </c>
      <c r="M70" s="385"/>
      <c r="N70" s="385" cm="1">
        <f t="array" ref="N70">MIN(IF($B$6:$B$61=2025, $N$6:$N$61))</f>
        <v>0</v>
      </c>
      <c r="O70" s="385"/>
      <c r="P70" s="385" cm="1">
        <f t="array" ref="P70">MIN(IF($B$6:$B$61=2025, $P$6:$P$61))</f>
        <v>0</v>
      </c>
      <c r="Q70" s="385"/>
      <c r="R70" s="385" cm="1">
        <f t="array" ref="R70">MIN(IF($B$6:$B$61=2025, $R$6:$R$61))</f>
        <v>0</v>
      </c>
      <c r="S70" s="385"/>
      <c r="T70" s="385" cm="1">
        <f t="array" ref="T70">MIN(IF($B$6:$B$61=2025, $T$6:$T$61))</f>
        <v>0</v>
      </c>
      <c r="U70" s="385"/>
      <c r="V70" s="385" cm="1">
        <f t="array" ref="V70">MIN(IF($B$6:$B$61=2025, $V$6:$V$61))</f>
        <v>0</v>
      </c>
      <c r="W70" s="385"/>
      <c r="X70" s="385" cm="1">
        <f t="array" ref="X70">MIN(IF($B$6:$B$61=2025, $X$6:$X$61))</f>
        <v>0</v>
      </c>
    </row>
    <row r="71" spans="1:25" s="364" customFormat="1" ht="33">
      <c r="A71" s="475"/>
      <c r="B71" s="399"/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  <c r="P71" s="399"/>
      <c r="Q71" s="399"/>
      <c r="R71" s="399"/>
      <c r="S71" s="399"/>
      <c r="T71" s="399"/>
      <c r="U71" s="399"/>
      <c r="V71" s="399"/>
      <c r="W71" s="399"/>
      <c r="X71" s="399"/>
      <c r="Y71" s="369"/>
    </row>
    <row r="72" spans="1:25" s="364" customFormat="1" ht="33.75">
      <c r="A72" s="496"/>
      <c r="B72" s="497" t="s">
        <v>92</v>
      </c>
      <c r="C72" s="498"/>
      <c r="D72" s="498"/>
      <c r="E72" s="498"/>
      <c r="F72" s="399"/>
      <c r="G72" s="399"/>
      <c r="H72" s="399"/>
      <c r="I72" s="399"/>
      <c r="J72" s="399"/>
      <c r="K72" s="399"/>
      <c r="L72" s="555"/>
      <c r="M72" s="555"/>
      <c r="N72" s="555"/>
      <c r="O72" s="555"/>
      <c r="P72" s="555"/>
      <c r="Q72" s="555"/>
      <c r="R72" s="555"/>
      <c r="S72" s="555"/>
      <c r="T72" s="555"/>
      <c r="U72" s="399"/>
      <c r="V72" s="399"/>
      <c r="W72" s="399"/>
      <c r="X72" s="399"/>
      <c r="Y72" s="369"/>
    </row>
    <row r="73" spans="1:25" s="364" customFormat="1" ht="39" customHeight="1">
      <c r="A73" s="499"/>
      <c r="B73" s="396">
        <f>'Econ Update Dashboard '!B4</f>
        <v>2023</v>
      </c>
      <c r="C73" s="396">
        <f>'Econ Update Dashboard '!C4</f>
        <v>2024</v>
      </c>
      <c r="D73" s="396">
        <f>'Econ Update Dashboard '!D4</f>
        <v>2025</v>
      </c>
      <c r="E73" s="396">
        <f>'Econ Update Dashboard '!E4</f>
        <v>2026</v>
      </c>
      <c r="F73" s="399"/>
      <c r="G73" s="399"/>
      <c r="H73" s="399"/>
      <c r="I73" s="399"/>
      <c r="J73" s="399"/>
      <c r="K73" s="399"/>
      <c r="L73" s="555"/>
      <c r="M73" s="555"/>
      <c r="N73" s="555"/>
      <c r="O73" s="555"/>
      <c r="P73" s="555"/>
      <c r="Q73" s="555"/>
      <c r="R73" s="555"/>
      <c r="S73" s="555"/>
      <c r="T73" s="555"/>
      <c r="U73" s="399"/>
      <c r="V73" s="399"/>
      <c r="W73" s="399"/>
      <c r="X73" s="399"/>
      <c r="Y73" s="369"/>
    </row>
    <row r="74" spans="1:25" s="364" customFormat="1" ht="33.75">
      <c r="A74" s="500" t="str">
        <f>'Econ Update Dashboard '!A5</f>
        <v>2023 Budget Planning Projection</v>
      </c>
      <c r="B74" s="397">
        <f>'Econ Update Dashboard '!B5</f>
        <v>0.19976562569679057</v>
      </c>
      <c r="C74" s="397">
        <f>'Econ Update Dashboard '!C5</f>
        <v>1.2999998257313017</v>
      </c>
      <c r="D74" s="397">
        <f>'Econ Update Dashboard '!D5</f>
        <v>2.500000302069072</v>
      </c>
      <c r="E74" s="397">
        <f>'Econ Update Dashboard '!E5</f>
        <v>2.3999994204464858</v>
      </c>
      <c r="F74" s="474"/>
      <c r="G74" s="399"/>
      <c r="H74" s="399"/>
      <c r="I74" s="399"/>
      <c r="J74" s="399"/>
      <c r="K74" s="399"/>
      <c r="L74" s="555"/>
      <c r="M74" s="555"/>
      <c r="N74" s="555"/>
      <c r="O74" s="555"/>
      <c r="P74" s="555"/>
      <c r="Q74" s="555"/>
      <c r="R74" s="555"/>
      <c r="S74" s="555"/>
      <c r="T74" s="555"/>
      <c r="U74" s="474"/>
      <c r="V74" s="474"/>
      <c r="W74" s="474"/>
      <c r="X74" s="474"/>
    </row>
    <row r="75" spans="1:25" s="364" customFormat="1" ht="24" customHeight="1">
      <c r="A75" s="500" t="str">
        <f>'Econ Update Dashboard '!A6</f>
        <v>2023 Budget Private-Sector Average</v>
      </c>
      <c r="B75" s="398">
        <f>'Econ Update Dashboard '!B6</f>
        <v>0.3</v>
      </c>
      <c r="C75" s="398">
        <f>'Econ Update Dashboard '!C6</f>
        <v>1.4</v>
      </c>
      <c r="D75" s="398">
        <f>'Econ Update Dashboard '!D6</f>
        <v>2.6</v>
      </c>
      <c r="E75" s="398">
        <f>'Econ Update Dashboard '!E6</f>
        <v>2.5</v>
      </c>
      <c r="F75" s="399"/>
      <c r="G75" s="399"/>
      <c r="H75" s="399"/>
      <c r="I75" s="399"/>
      <c r="J75" s="399"/>
      <c r="K75" s="399"/>
      <c r="L75" s="555"/>
      <c r="M75" s="555"/>
      <c r="N75" s="555"/>
      <c r="O75" s="555"/>
      <c r="P75" s="555"/>
      <c r="Q75" s="555"/>
      <c r="R75" s="555"/>
      <c r="S75" s="555"/>
      <c r="T75" s="555"/>
      <c r="U75" s="474"/>
      <c r="V75" s="474"/>
      <c r="W75" s="474"/>
      <c r="X75" s="474"/>
    </row>
    <row r="76" spans="1:25" s="364" customFormat="1" ht="33.75">
      <c r="A76" s="500" t="str">
        <f>'Econ Update Dashboard '!A7</f>
        <v>Private-Sector Average</v>
      </c>
      <c r="B76" s="398">
        <f>'Econ Update Dashboard '!B7</f>
        <v>1.1275372129418824</v>
      </c>
      <c r="C76" s="398">
        <f>'Econ Update Dashboard '!C7</f>
        <v>0.41405307207216197</v>
      </c>
      <c r="D76" s="398">
        <f>'Econ Update Dashboard '!D7</f>
        <v>2.1718097471977895</v>
      </c>
      <c r="E76" s="398">
        <f>'Econ Update Dashboard '!E7</f>
        <v>2.9781430043538277</v>
      </c>
      <c r="F76" s="399"/>
      <c r="G76" s="399"/>
      <c r="H76" s="399"/>
      <c r="I76" s="399"/>
      <c r="J76" s="399"/>
      <c r="K76" s="399"/>
      <c r="L76" s="555"/>
      <c r="M76" s="555"/>
      <c r="N76" s="555"/>
      <c r="O76" s="555"/>
      <c r="P76" s="555"/>
      <c r="Q76" s="555"/>
      <c r="R76" s="555"/>
      <c r="S76" s="555"/>
      <c r="T76" s="555"/>
      <c r="U76" s="474"/>
      <c r="V76" s="474"/>
      <c r="W76" s="474"/>
      <c r="X76" s="474"/>
    </row>
    <row r="77" spans="1:25" s="364" customFormat="1" ht="33">
      <c r="A77" s="475"/>
      <c r="B77" s="399"/>
      <c r="C77" s="399"/>
      <c r="D77" s="399"/>
      <c r="E77" s="399"/>
      <c r="F77" s="399"/>
      <c r="G77" s="399"/>
      <c r="H77" s="399"/>
      <c r="I77" s="399"/>
      <c r="J77" s="399"/>
      <c r="K77" s="399"/>
      <c r="L77" s="555"/>
      <c r="M77" s="555"/>
      <c r="N77" s="555"/>
      <c r="O77" s="555"/>
      <c r="P77" s="555"/>
      <c r="Q77" s="555"/>
      <c r="R77" s="555"/>
      <c r="S77" s="555"/>
      <c r="T77" s="555"/>
      <c r="U77" s="474"/>
      <c r="V77" s="474"/>
      <c r="W77" s="474"/>
      <c r="X77" s="474"/>
    </row>
    <row r="78" spans="1:25" s="364" customFormat="1" ht="33">
      <c r="A78" s="475"/>
      <c r="B78" s="399"/>
      <c r="C78" s="399"/>
      <c r="D78" s="399"/>
      <c r="E78" s="399"/>
      <c r="F78" s="399"/>
      <c r="G78" s="399"/>
      <c r="H78" s="399"/>
      <c r="I78" s="399"/>
      <c r="J78" s="399"/>
      <c r="K78" s="399"/>
      <c r="L78" s="555"/>
      <c r="M78" s="555"/>
      <c r="N78" s="555"/>
      <c r="O78" s="555"/>
      <c r="P78" s="555"/>
      <c r="Q78" s="555"/>
      <c r="R78" s="555"/>
      <c r="S78" s="555"/>
      <c r="T78" s="555"/>
      <c r="U78" s="474"/>
      <c r="V78" s="474"/>
      <c r="W78" s="474"/>
      <c r="X78" s="474"/>
    </row>
    <row r="79" spans="1:25" s="364" customFormat="1" ht="33">
      <c r="A79" s="475"/>
      <c r="B79" s="399"/>
      <c r="C79" s="399"/>
      <c r="D79" s="399"/>
      <c r="E79" s="399"/>
      <c r="F79" s="399"/>
      <c r="G79" s="399"/>
      <c r="H79" s="399"/>
      <c r="I79" s="399"/>
      <c r="J79" s="399"/>
      <c r="K79" s="399"/>
      <c r="L79" s="555"/>
      <c r="M79" s="555"/>
      <c r="N79" s="555"/>
      <c r="O79" s="555"/>
      <c r="P79" s="555"/>
      <c r="Q79" s="555"/>
      <c r="R79" s="555"/>
      <c r="S79" s="555"/>
      <c r="T79" s="555"/>
      <c r="U79" s="474"/>
      <c r="V79" s="474"/>
      <c r="W79" s="474"/>
      <c r="X79" s="474"/>
    </row>
    <row r="80" spans="1:25" s="364" customFormat="1" ht="33">
      <c r="A80" s="475"/>
      <c r="B80" s="399"/>
      <c r="C80" s="399"/>
      <c r="D80" s="399"/>
      <c r="E80" s="399"/>
      <c r="F80" s="474"/>
      <c r="G80" s="399"/>
      <c r="H80" s="399"/>
      <c r="I80" s="399"/>
      <c r="J80" s="399"/>
      <c r="K80" s="399"/>
      <c r="L80" s="555"/>
      <c r="M80" s="555"/>
      <c r="N80" s="555"/>
      <c r="O80" s="555"/>
      <c r="P80" s="555"/>
      <c r="Q80" s="555"/>
      <c r="R80" s="555"/>
      <c r="S80" s="555"/>
      <c r="T80" s="555"/>
      <c r="U80" s="474"/>
      <c r="V80" s="474"/>
      <c r="W80" s="474"/>
      <c r="X80" s="474"/>
    </row>
    <row r="81" spans="1:24" s="364" customFormat="1" ht="33">
      <c r="A81" s="475"/>
      <c r="B81" s="399"/>
      <c r="C81" s="399"/>
      <c r="D81" s="399"/>
      <c r="E81" s="399"/>
      <c r="F81" s="474"/>
      <c r="G81" s="399"/>
      <c r="H81" s="399"/>
      <c r="I81" s="399"/>
      <c r="J81" s="399"/>
      <c r="K81" s="399"/>
      <c r="L81" s="555"/>
      <c r="M81" s="555"/>
      <c r="N81" s="555"/>
      <c r="O81" s="555"/>
      <c r="P81" s="555"/>
      <c r="Q81" s="555"/>
      <c r="R81" s="555"/>
      <c r="S81" s="555"/>
      <c r="T81" s="555"/>
      <c r="U81" s="474"/>
      <c r="V81" s="474"/>
      <c r="W81" s="474"/>
      <c r="X81" s="474"/>
    </row>
    <row r="82" spans="1:24" s="364" customFormat="1" ht="60.75" customHeight="1">
      <c r="A82" s="475"/>
      <c r="B82" s="400"/>
      <c r="C82" s="401"/>
      <c r="D82" s="474"/>
      <c r="E82" s="402"/>
      <c r="F82" s="474"/>
      <c r="G82" s="402"/>
      <c r="H82" s="474"/>
      <c r="I82" s="402"/>
      <c r="J82" s="474"/>
      <c r="K82" s="402"/>
      <c r="L82" s="556"/>
      <c r="M82" s="556"/>
      <c r="N82" s="556"/>
      <c r="O82" s="556"/>
      <c r="P82" s="556"/>
      <c r="Q82" s="556"/>
      <c r="R82" s="556"/>
      <c r="S82" s="556"/>
      <c r="T82" s="556"/>
      <c r="U82" s="474"/>
      <c r="V82" s="474"/>
      <c r="W82" s="474"/>
      <c r="X82" s="474"/>
    </row>
    <row r="83" spans="1:24" s="364" customFormat="1" ht="48.75" customHeight="1">
      <c r="A83" s="475"/>
      <c r="B83" s="400"/>
      <c r="C83" s="401"/>
      <c r="D83" s="474"/>
      <c r="E83" s="402"/>
      <c r="F83" s="474"/>
      <c r="G83" s="402"/>
      <c r="H83" s="474"/>
      <c r="I83" s="402"/>
      <c r="J83" s="474"/>
      <c r="K83" s="402"/>
      <c r="L83" s="556"/>
      <c r="M83" s="556"/>
      <c r="N83" s="556"/>
      <c r="O83" s="556"/>
      <c r="P83" s="556"/>
      <c r="Q83" s="556"/>
      <c r="R83" s="556"/>
      <c r="S83" s="556"/>
      <c r="T83" s="556"/>
      <c r="U83" s="474"/>
      <c r="V83" s="474"/>
      <c r="W83" s="474"/>
      <c r="X83" s="474"/>
    </row>
    <row r="84" spans="1:24" s="364" customFormat="1" ht="48" customHeight="1">
      <c r="A84" s="475"/>
      <c r="B84" s="400"/>
      <c r="C84" s="401"/>
      <c r="D84" s="474"/>
      <c r="E84" s="402"/>
      <c r="F84" s="474"/>
      <c r="G84" s="402"/>
      <c r="H84" s="474"/>
      <c r="I84" s="402"/>
      <c r="J84" s="474"/>
      <c r="K84" s="402"/>
      <c r="L84" s="556"/>
      <c r="M84" s="556"/>
      <c r="N84" s="556"/>
      <c r="O84" s="556"/>
      <c r="P84" s="556"/>
      <c r="Q84" s="556"/>
      <c r="R84" s="556"/>
      <c r="S84" s="556"/>
      <c r="T84" s="556"/>
      <c r="U84" s="474"/>
      <c r="V84" s="474"/>
      <c r="W84" s="474"/>
      <c r="X84" s="474"/>
    </row>
    <row r="85" spans="1:24" s="364" customFormat="1" ht="66.75" customHeight="1">
      <c r="A85" s="475"/>
      <c r="B85" s="400"/>
      <c r="C85" s="401"/>
      <c r="D85" s="474"/>
      <c r="E85" s="402"/>
      <c r="F85" s="474"/>
      <c r="G85" s="399"/>
      <c r="H85" s="399"/>
      <c r="I85" s="399"/>
      <c r="J85" s="399"/>
      <c r="K85" s="399"/>
      <c r="L85" s="556"/>
      <c r="M85" s="556"/>
      <c r="N85" s="556"/>
      <c r="O85" s="556"/>
      <c r="P85" s="556"/>
      <c r="Q85" s="556"/>
      <c r="R85" s="556"/>
      <c r="S85" s="556"/>
      <c r="T85" s="556"/>
      <c r="U85" s="474"/>
      <c r="V85" s="474"/>
      <c r="W85" s="474"/>
      <c r="X85" s="474"/>
    </row>
    <row r="86" spans="1:24" s="364" customFormat="1" ht="57" customHeight="1">
      <c r="A86" s="475"/>
      <c r="B86" s="400"/>
      <c r="C86" s="401"/>
      <c r="D86" s="474"/>
      <c r="E86" s="402"/>
      <c r="F86" s="474"/>
      <c r="G86" s="399"/>
      <c r="H86" s="399"/>
      <c r="I86" s="399"/>
      <c r="J86" s="399"/>
      <c r="K86" s="399"/>
      <c r="L86" s="556"/>
      <c r="M86" s="556"/>
      <c r="N86" s="556"/>
      <c r="O86" s="556"/>
      <c r="P86" s="556"/>
      <c r="Q86" s="556"/>
      <c r="R86" s="556"/>
      <c r="S86" s="556"/>
      <c r="T86" s="556"/>
      <c r="U86" s="474"/>
      <c r="V86" s="474"/>
      <c r="W86" s="474"/>
      <c r="X86" s="474"/>
    </row>
    <row r="87" spans="1:24" s="364" customFormat="1" ht="33">
      <c r="A87" s="475"/>
      <c r="B87" s="400"/>
      <c r="C87" s="401"/>
      <c r="D87" s="474"/>
      <c r="E87" s="402"/>
      <c r="F87" s="474"/>
      <c r="G87" s="399"/>
      <c r="H87" s="399"/>
      <c r="I87" s="399"/>
      <c r="J87" s="399"/>
      <c r="K87" s="399"/>
      <c r="L87" s="399"/>
      <c r="M87" s="399"/>
      <c r="N87" s="399"/>
      <c r="O87" s="399"/>
      <c r="P87" s="399"/>
      <c r="Q87" s="399"/>
      <c r="R87" s="399"/>
      <c r="S87" s="399"/>
      <c r="T87" s="399"/>
      <c r="U87" s="474"/>
      <c r="V87" s="474"/>
      <c r="W87" s="474"/>
      <c r="X87" s="474"/>
    </row>
    <row r="88" spans="1:24" s="364" customFormat="1" ht="33">
      <c r="A88" s="475"/>
      <c r="B88" s="400"/>
      <c r="C88" s="401"/>
      <c r="D88" s="474"/>
      <c r="E88" s="402"/>
      <c r="F88" s="474"/>
      <c r="G88" s="399"/>
      <c r="H88" s="399"/>
      <c r="I88" s="399"/>
      <c r="J88" s="399"/>
      <c r="K88" s="399"/>
      <c r="L88" s="399"/>
      <c r="M88" s="399"/>
      <c r="N88" s="399"/>
      <c r="O88" s="399"/>
      <c r="P88" s="399"/>
      <c r="Q88" s="399"/>
      <c r="R88" s="399"/>
      <c r="S88" s="399"/>
      <c r="T88" s="474"/>
      <c r="U88" s="474"/>
      <c r="V88" s="474"/>
      <c r="W88" s="474"/>
      <c r="X88" s="474"/>
    </row>
    <row r="89" spans="1:24" s="364" customFormat="1" ht="34.5" customHeight="1" thickBot="1">
      <c r="A89" s="475"/>
      <c r="B89" s="400"/>
      <c r="C89" s="401"/>
      <c r="D89" s="474"/>
      <c r="E89" s="402"/>
      <c r="F89" s="474"/>
      <c r="G89" s="399"/>
      <c r="H89" s="399"/>
      <c r="I89" s="399"/>
      <c r="J89" s="399"/>
      <c r="K89" s="399"/>
      <c r="N89" s="557" t="s">
        <v>93</v>
      </c>
      <c r="O89" s="558"/>
      <c r="P89" s="558"/>
      <c r="Q89" s="558"/>
      <c r="R89" s="558"/>
      <c r="S89" s="558"/>
      <c r="T89" s="558"/>
      <c r="U89" s="558"/>
      <c r="V89" s="558"/>
      <c r="W89" s="558"/>
      <c r="X89" s="558"/>
    </row>
    <row r="90" spans="1:24" s="364" customFormat="1" ht="35.25" customHeight="1" thickTop="1" thickBot="1">
      <c r="A90" s="475"/>
      <c r="B90" s="400"/>
      <c r="C90" s="401"/>
      <c r="D90" s="474"/>
      <c r="E90" s="402"/>
      <c r="F90" s="474"/>
      <c r="G90" s="399"/>
      <c r="H90" s="399"/>
      <c r="I90" s="399"/>
      <c r="J90" s="399"/>
      <c r="K90" s="399"/>
      <c r="N90" s="403"/>
      <c r="O90" s="508" t="s">
        <v>94</v>
      </c>
      <c r="P90" s="509"/>
      <c r="Q90" s="509"/>
      <c r="R90" s="510"/>
      <c r="S90" s="557" t="s">
        <v>87</v>
      </c>
      <c r="T90" s="558"/>
      <c r="U90" s="558"/>
      <c r="V90" s="558"/>
      <c r="W90" s="558"/>
      <c r="X90" s="558"/>
    </row>
    <row r="91" spans="1:24" s="364" customFormat="1" ht="33.75" customHeight="1" thickBot="1">
      <c r="A91" s="475"/>
      <c r="B91" s="400"/>
      <c r="C91" s="401"/>
      <c r="D91" s="474"/>
      <c r="E91" s="402"/>
      <c r="F91" s="474"/>
      <c r="G91" s="399"/>
      <c r="H91" s="399"/>
      <c r="I91" s="399"/>
      <c r="J91" s="399"/>
      <c r="K91" s="399"/>
      <c r="N91" s="404"/>
      <c r="O91" s="405" t="s">
        <v>95</v>
      </c>
      <c r="P91" s="405" t="s">
        <v>170</v>
      </c>
      <c r="Q91" s="505" t="s">
        <v>76</v>
      </c>
      <c r="R91" s="506"/>
      <c r="S91" s="417" t="s">
        <v>95</v>
      </c>
      <c r="T91" s="405" t="s">
        <v>170</v>
      </c>
      <c r="U91" s="559" t="s">
        <v>76</v>
      </c>
      <c r="V91" s="560"/>
      <c r="W91" s="560"/>
      <c r="X91" s="560"/>
    </row>
    <row r="92" spans="1:24" s="364" customFormat="1" ht="34.5" thickBot="1">
      <c r="A92" s="475"/>
      <c r="B92" s="400"/>
      <c r="C92" s="401"/>
      <c r="D92" s="474"/>
      <c r="E92" s="402"/>
      <c r="F92" s="474"/>
      <c r="G92" s="399"/>
      <c r="H92" s="399"/>
      <c r="I92" s="399"/>
      <c r="J92" s="399"/>
      <c r="K92" s="399"/>
      <c r="N92" s="406">
        <v>2023</v>
      </c>
      <c r="O92" s="407">
        <v>0.3</v>
      </c>
      <c r="P92" s="408">
        <v>1.2288229225140126</v>
      </c>
      <c r="Q92" s="410">
        <f>IF(R92&gt;0,$I$10,IF(R92&lt;0,$H$10,IF(R92=0,$J$10)))</f>
        <v>0</v>
      </c>
      <c r="R92" s="409">
        <f>P92-O92</f>
        <v>0.92882292251401255</v>
      </c>
      <c r="S92" s="407">
        <v>2.9</v>
      </c>
      <c r="T92" s="407">
        <v>3.7</v>
      </c>
      <c r="U92" s="410">
        <f>IF(V92&gt;0,$I$10,IF(V92&lt;0,$H$10,IF(V92=0,$J$10)))</f>
        <v>0</v>
      </c>
      <c r="V92" s="561">
        <f>T92-S92</f>
        <v>0.80000000000000027</v>
      </c>
      <c r="W92" s="562"/>
      <c r="X92" s="562"/>
    </row>
    <row r="93" spans="1:24" s="364" customFormat="1" ht="34.5" thickBot="1">
      <c r="A93" s="475"/>
      <c r="B93" s="400"/>
      <c r="C93" s="401"/>
      <c r="D93" s="474"/>
      <c r="E93" s="402"/>
      <c r="F93" s="474"/>
      <c r="G93" s="399"/>
      <c r="H93" s="399"/>
      <c r="I93" s="399"/>
      <c r="J93" s="399"/>
      <c r="K93" s="399"/>
      <c r="N93" s="411">
        <v>2024</v>
      </c>
      <c r="O93" s="405">
        <v>1.4</v>
      </c>
      <c r="P93" s="405">
        <v>0.6</v>
      </c>
      <c r="Q93" s="414">
        <f>IF(R93&gt;0,$I$10,IF(R93&lt;0,$H$10,IF(R93=0,$J$10)))</f>
        <v>4.3999999999999995</v>
      </c>
      <c r="R93" s="412">
        <f>P93-O93</f>
        <v>-0.79999999999999993</v>
      </c>
      <c r="S93" s="405">
        <v>3.7</v>
      </c>
      <c r="T93" s="413">
        <v>3</v>
      </c>
      <c r="U93" s="414">
        <f>IF(V93&gt;0,$I$10,IF(V93&lt;0,$H$10,IF(V93=0,$J$10)))</f>
        <v>4.3999999999999995</v>
      </c>
      <c r="V93" s="563">
        <f>T93-S93</f>
        <v>-0.70000000000000018</v>
      </c>
      <c r="W93" s="564"/>
      <c r="X93" s="564"/>
    </row>
    <row r="94" spans="1:24" s="364" customFormat="1" ht="33">
      <c r="A94" s="475"/>
      <c r="B94" s="400"/>
      <c r="C94" s="401"/>
      <c r="D94" s="474"/>
      <c r="E94" s="402"/>
      <c r="F94" s="474"/>
      <c r="G94" s="402"/>
      <c r="H94" s="474"/>
      <c r="I94" s="402"/>
      <c r="J94" s="474"/>
      <c r="K94" s="399"/>
      <c r="L94" s="399"/>
      <c r="M94" s="399"/>
      <c r="N94" s="399"/>
      <c r="O94" s="399"/>
      <c r="P94" s="399"/>
      <c r="Q94" s="399"/>
      <c r="R94" s="399"/>
      <c r="S94" s="399"/>
      <c r="T94" s="474"/>
      <c r="U94" s="474"/>
      <c r="V94" s="474"/>
      <c r="W94" s="474"/>
      <c r="X94" s="474"/>
    </row>
    <row r="95" spans="1:24" s="364" customFormat="1" ht="33">
      <c r="A95" s="475"/>
      <c r="B95" s="399"/>
      <c r="C95" s="399"/>
      <c r="D95" s="399"/>
      <c r="E95" s="399"/>
      <c r="F95" s="399"/>
      <c r="G95" s="399"/>
      <c r="H95" s="399"/>
      <c r="I95" s="399"/>
      <c r="J95" s="474"/>
      <c r="K95" s="399"/>
      <c r="L95" s="399"/>
      <c r="M95" s="399"/>
      <c r="N95" s="399"/>
      <c r="O95" s="399"/>
      <c r="P95" s="399"/>
      <c r="Q95" s="399"/>
      <c r="R95" s="399"/>
      <c r="S95" s="474"/>
      <c r="T95" s="474"/>
      <c r="U95" s="474"/>
      <c r="V95" s="474"/>
      <c r="W95" s="474"/>
      <c r="X95" s="474"/>
    </row>
    <row r="96" spans="1:24" s="364" customFormat="1" ht="33">
      <c r="A96" s="475"/>
      <c r="B96" s="399"/>
      <c r="C96" s="399"/>
      <c r="D96" s="399"/>
      <c r="E96" s="399"/>
      <c r="F96" s="399"/>
      <c r="G96" s="399"/>
      <c r="H96" s="399"/>
      <c r="I96" s="399"/>
      <c r="J96" s="474"/>
      <c r="K96" s="399"/>
      <c r="L96" s="399"/>
      <c r="M96" s="399"/>
      <c r="N96" s="399"/>
      <c r="O96" s="399"/>
      <c r="P96" s="399"/>
      <c r="Q96" s="399"/>
      <c r="R96" s="399"/>
      <c r="S96" s="474"/>
      <c r="T96" s="474"/>
      <c r="U96" s="474"/>
      <c r="V96" s="474"/>
      <c r="W96" s="474"/>
      <c r="X96" s="474"/>
    </row>
    <row r="97" spans="1:24" s="364" customFormat="1" ht="33.75">
      <c r="A97" s="501"/>
      <c r="B97" s="415"/>
      <c r="C97" s="415"/>
      <c r="D97" s="416"/>
      <c r="E97" s="416"/>
      <c r="F97" s="401"/>
      <c r="G97" s="401"/>
      <c r="H97" s="399"/>
      <c r="I97" s="399"/>
      <c r="J97" s="399"/>
      <c r="K97" s="399"/>
      <c r="L97" s="399"/>
      <c r="M97" s="399"/>
      <c r="N97" s="399"/>
      <c r="O97" s="399"/>
      <c r="P97" s="399"/>
      <c r="Q97" s="399"/>
      <c r="R97" s="399"/>
      <c r="S97" s="399"/>
      <c r="T97" s="399"/>
      <c r="U97" s="399"/>
      <c r="V97" s="399"/>
      <c r="W97" s="399"/>
      <c r="X97" s="399"/>
    </row>
    <row r="98" spans="1:24" s="364" customFormat="1" ht="45">
      <c r="A98" s="565" t="s">
        <v>151</v>
      </c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  <c r="P98" s="399"/>
      <c r="Q98" s="399"/>
      <c r="R98" s="399"/>
      <c r="S98" s="399"/>
      <c r="T98" s="399"/>
      <c r="U98" s="399"/>
      <c r="V98" s="399"/>
      <c r="W98" s="399"/>
      <c r="X98" s="399"/>
    </row>
    <row r="99" spans="1:24" s="364" customFormat="1" ht="45">
      <c r="A99" s="566" t="str">
        <f ca="1">TEXT(NOW(),"mmmm " &amp;IF(TEXT(NOW(),"aa")="aa","d, yyyy","j, aaaa"))</f>
        <v>December 20, 2023</v>
      </c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  <c r="P99" s="399"/>
      <c r="Q99" s="399"/>
      <c r="R99" s="399"/>
      <c r="S99" s="399"/>
      <c r="T99" s="399"/>
      <c r="U99" s="399"/>
      <c r="V99" s="399"/>
      <c r="W99" s="399"/>
      <c r="X99" s="399"/>
    </row>
    <row r="100" spans="1:24" ht="24" thickBot="1">
      <c r="A100" s="502"/>
      <c r="B100" s="503"/>
      <c r="C100" s="503"/>
      <c r="D100" s="503"/>
      <c r="E100" s="503"/>
      <c r="F100" s="503"/>
      <c r="G100" s="503"/>
      <c r="H100" s="503"/>
      <c r="I100" s="503"/>
      <c r="J100" s="503"/>
      <c r="K100" s="503"/>
      <c r="L100" s="503"/>
      <c r="M100" s="503"/>
      <c r="N100" s="503"/>
      <c r="O100" s="503"/>
      <c r="P100" s="503"/>
      <c r="Q100" s="503"/>
      <c r="R100" s="503"/>
      <c r="S100" s="503"/>
      <c r="T100" s="503"/>
      <c r="U100" s="503"/>
      <c r="V100" s="503"/>
      <c r="W100" s="503"/>
      <c r="X100" s="503"/>
    </row>
  </sheetData>
  <mergeCells count="8">
    <mergeCell ref="V92:X92"/>
    <mergeCell ref="V93:X93"/>
    <mergeCell ref="B2:F2"/>
    <mergeCell ref="N89:X89"/>
    <mergeCell ref="S90:X90"/>
    <mergeCell ref="O90:R90"/>
    <mergeCell ref="U91:X91"/>
    <mergeCell ref="Q91:R91"/>
  </mergeCells>
  <conditionalFormatting sqref="C50:E50 C51:K61 G50:K50 C6:K49 L6:W6 L7:X61">
    <cfRule type="cellIs" dxfId="47" priority="11" operator="greaterThan">
      <formula>0</formula>
    </cfRule>
    <cfRule type="cellIs" dxfId="46" priority="12" operator="equal">
      <formula>0</formula>
    </cfRule>
    <cfRule type="cellIs" dxfId="45" priority="13" operator="lessThan">
      <formula>0</formula>
    </cfRule>
    <cfRule type="cellIs" dxfId="44" priority="14" operator="greaterThan">
      <formula>0</formula>
    </cfRule>
    <cfRule type="cellIs" dxfId="43" priority="15" operator="greaterThan">
      <formula>0</formula>
    </cfRule>
  </conditionalFormatting>
  <conditionalFormatting sqref="C50:E50 C51:K61 G50:K50 C6:K49 L6:W6 L7:X61">
    <cfRule type="cellIs" dxfId="42" priority="136" operator="greaterThan">
      <formula>0</formula>
    </cfRule>
    <cfRule type="cellIs" dxfId="41" priority="137" operator="lessThan">
      <formula>0</formula>
    </cfRule>
    <cfRule type="cellIs" dxfId="40" priority="138" operator="equal">
      <formula>0</formula>
    </cfRule>
    <cfRule type="expression" dxfId="39" priority="139">
      <formula>$C$6:$R$60&lt;0</formula>
    </cfRule>
    <cfRule type="expression" dxfId="38" priority="140">
      <formula>$C$6:$R$60&lt;0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5C35-C2DB-4E53-9E55-526F8A7FCD8A}">
  <dimension ref="A3:P12"/>
  <sheetViews>
    <sheetView zoomScale="115" zoomScaleNormal="115" workbookViewId="0">
      <selection activeCell="E33" sqref="E32:E33"/>
    </sheetView>
  </sheetViews>
  <sheetFormatPr defaultRowHeight="12"/>
  <cols>
    <col min="1" max="1" width="33.5703125" customWidth="1"/>
    <col min="2" max="5" width="10.28515625" customWidth="1"/>
    <col min="10" max="10" width="16.42578125" bestFit="1" customWidth="1"/>
    <col min="11" max="11" width="10.140625" bestFit="1" customWidth="1"/>
  </cols>
  <sheetData>
    <row r="3" spans="1:16">
      <c r="A3" s="128"/>
      <c r="B3" s="129" t="s">
        <v>92</v>
      </c>
      <c r="C3" s="129"/>
      <c r="D3" s="129"/>
      <c r="E3" s="129"/>
    </row>
    <row r="4" spans="1:16" ht="12.75" thickBot="1">
      <c r="A4" s="89"/>
      <c r="B4" s="89">
        <f>'Real Nom growth'!C5</f>
        <v>2023</v>
      </c>
      <c r="C4" s="89">
        <f>'Real Nom growth'!D5</f>
        <v>2024</v>
      </c>
      <c r="D4" s="89">
        <f>'Real Nom growth'!E5</f>
        <v>2025</v>
      </c>
      <c r="E4" s="89">
        <f>'Real Nom growth'!F5</f>
        <v>2026</v>
      </c>
    </row>
    <row r="5" spans="1:16" ht="19.5" thickBot="1">
      <c r="A5" s="90" t="str">
        <f>'Real Nom growth'!A23</f>
        <v>2023 Budget Planning Projection</v>
      </c>
      <c r="B5" s="91">
        <f>'Real Nom growth'!C23</f>
        <v>0.19976562569679057</v>
      </c>
      <c r="C5" s="91">
        <f>'Real Nom growth'!D23</f>
        <v>1.2999998257313017</v>
      </c>
      <c r="D5" s="91">
        <f>'Real Nom growth'!E23</f>
        <v>2.500000302069072</v>
      </c>
      <c r="E5" s="91">
        <f>'Real Nom growth'!F23</f>
        <v>2.3999994204464858</v>
      </c>
      <c r="H5" s="511" t="s">
        <v>93</v>
      </c>
      <c r="I5" s="512"/>
      <c r="J5" s="512"/>
      <c r="K5" s="512"/>
      <c r="L5" s="512"/>
      <c r="M5" s="512"/>
      <c r="N5" s="512"/>
      <c r="O5" s="512"/>
      <c r="P5" s="513"/>
    </row>
    <row r="6" spans="1:16" ht="24.75" thickTop="1" thickBot="1">
      <c r="A6" s="90" t="str">
        <f>'Real Nom growth'!A21</f>
        <v>2023 Budget Private-Sector Average</v>
      </c>
      <c r="B6" s="88">
        <f>'Real Nom growth'!C21</f>
        <v>0.3</v>
      </c>
      <c r="C6" s="88">
        <f>'Real Nom growth'!D21</f>
        <v>1.4</v>
      </c>
      <c r="D6" s="88">
        <f>'Real Nom growth'!E21</f>
        <v>2.6</v>
      </c>
      <c r="E6" s="88">
        <f>'Real Nom growth'!F21</f>
        <v>2.5</v>
      </c>
      <c r="H6" s="92"/>
      <c r="I6" s="514" t="s">
        <v>94</v>
      </c>
      <c r="J6" s="515"/>
      <c r="K6" s="515"/>
      <c r="L6" s="516"/>
      <c r="M6" s="514" t="s">
        <v>87</v>
      </c>
      <c r="N6" s="515"/>
      <c r="O6" s="515"/>
      <c r="P6" s="516"/>
    </row>
    <row r="7" spans="1:16" ht="24" thickBot="1">
      <c r="A7" s="90" t="str">
        <f>'Real Nom growth'!A20</f>
        <v>Private-Sector Average</v>
      </c>
      <c r="B7" s="88">
        <f>'Real Nom growth'!C20</f>
        <v>1.1275372129418824</v>
      </c>
      <c r="C7" s="88">
        <f>'Real Nom growth'!D20</f>
        <v>0.41405307207216197</v>
      </c>
      <c r="D7" s="88">
        <f>'Real Nom growth'!E20</f>
        <v>2.1718097471977895</v>
      </c>
      <c r="E7" s="88">
        <f>'Real Nom growth'!F20</f>
        <v>2.9781430043538277</v>
      </c>
      <c r="H7" s="93"/>
      <c r="I7" s="94" t="s">
        <v>95</v>
      </c>
      <c r="J7" s="94" t="s">
        <v>170</v>
      </c>
      <c r="K7" s="519" t="s">
        <v>76</v>
      </c>
      <c r="L7" s="520"/>
      <c r="M7" s="94" t="s">
        <v>95</v>
      </c>
      <c r="N7" s="94" t="s">
        <v>170</v>
      </c>
      <c r="O7" s="517" t="s">
        <v>76</v>
      </c>
      <c r="P7" s="518"/>
    </row>
    <row r="8" spans="1:16" ht="19.5" thickBot="1">
      <c r="H8" s="95">
        <v>2023</v>
      </c>
      <c r="I8" s="96">
        <v>0.3</v>
      </c>
      <c r="J8" s="126">
        <v>1.2288229225140126</v>
      </c>
      <c r="K8" s="105" t="str">
        <f>IF(L8&gt;0,$I$12,IF(L8&lt;0,$H$12,IF(L8=0,$J$12)))</f>
        <v>▲</v>
      </c>
      <c r="L8" s="99">
        <f>J8-I8</f>
        <v>0.92882292251401255</v>
      </c>
      <c r="M8" s="96">
        <v>2.9</v>
      </c>
      <c r="N8" s="96">
        <v>3.7</v>
      </c>
      <c r="O8" s="103" t="str">
        <f>IF(P8&gt;0,$I$12,IF(P8&lt;0,$H$12,IF(P8=0,$J$12)))</f>
        <v>▲</v>
      </c>
      <c r="P8" s="101">
        <f>N8-M8</f>
        <v>0.80000000000000027</v>
      </c>
    </row>
    <row r="9" spans="1:16" ht="19.5" thickBot="1">
      <c r="H9" s="97">
        <v>2024</v>
      </c>
      <c r="I9" s="94">
        <v>1.4</v>
      </c>
      <c r="J9" s="94">
        <v>0.6</v>
      </c>
      <c r="K9" s="102" t="str">
        <f>IF(L9&gt;0,$I$12,IF(L9&lt;0,$H$12,IF(L9=0,$J$12)))</f>
        <v>▼</v>
      </c>
      <c r="L9" s="98">
        <f>J9-I9</f>
        <v>-0.79999999999999993</v>
      </c>
      <c r="M9" s="94">
        <v>3.7</v>
      </c>
      <c r="N9" s="127">
        <v>3</v>
      </c>
      <c r="O9" s="104" t="str">
        <f>IF(P9&gt;0,$I$12,IF(P9&lt;0,$H$12,IF(P9=0,$J$12)))</f>
        <v>▼</v>
      </c>
      <c r="P9" s="100">
        <f>N9-M9</f>
        <v>-0.70000000000000018</v>
      </c>
    </row>
    <row r="11" spans="1:16">
      <c r="I11" t="s">
        <v>79</v>
      </c>
    </row>
    <row r="12" spans="1:16" ht="15">
      <c r="H12" s="78" t="s">
        <v>78</v>
      </c>
      <c r="I12" s="79" t="s">
        <v>77</v>
      </c>
      <c r="J12" s="80" t="s">
        <v>79</v>
      </c>
    </row>
  </sheetData>
  <mergeCells count="5">
    <mergeCell ref="H5:P5"/>
    <mergeCell ref="I6:L6"/>
    <mergeCell ref="M6:P6"/>
    <mergeCell ref="O7:P7"/>
    <mergeCell ref="K7:L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7073-359A-4B50-B5F8-0F60040A44C1}">
  <sheetPr codeName="Sheet15"/>
  <dimension ref="A1:Y61"/>
  <sheetViews>
    <sheetView zoomScaleNormal="100" workbookViewId="0">
      <selection activeCell="R10" sqref="R10"/>
    </sheetView>
  </sheetViews>
  <sheetFormatPr defaultRowHeight="12" customHeight="1"/>
  <cols>
    <col min="1" max="8" width="9.140625" style="122"/>
    <col min="9" max="9" width="13.28515625" style="122" customWidth="1"/>
    <col min="10" max="10" width="19.140625" style="118" customWidth="1"/>
    <col min="11" max="11" width="9.85546875" style="120" customWidth="1"/>
    <col min="12" max="14" width="9.85546875" style="119" customWidth="1"/>
    <col min="15" max="15" width="4" style="119" customWidth="1"/>
    <col min="16" max="16" width="9.85546875" style="120" customWidth="1"/>
    <col min="17" max="19" width="9.85546875" style="119" customWidth="1"/>
    <col min="20" max="20" width="14.140625" style="121" customWidth="1"/>
    <col min="21" max="21" width="12" style="122" customWidth="1"/>
    <col min="22" max="16384" width="9.140625" style="122"/>
  </cols>
  <sheetData>
    <row r="1" spans="10:25" ht="12" customHeight="1"/>
    <row r="3" spans="10:25" ht="12" customHeight="1">
      <c r="T3" s="123"/>
    </row>
    <row r="4" spans="10:25" s="121" customFormat="1" ht="12" customHeight="1">
      <c r="U4" s="122"/>
      <c r="V4" s="122"/>
      <c r="W4" s="122"/>
      <c r="X4" s="122"/>
      <c r="Y4" s="122"/>
    </row>
    <row r="5" spans="10:25" s="121" customFormat="1" ht="12" customHeight="1">
      <c r="U5" s="122"/>
      <c r="V5" s="122"/>
      <c r="W5" s="122"/>
      <c r="X5" s="122"/>
      <c r="Y5" s="122"/>
    </row>
    <row r="6" spans="10:25" s="121" customFormat="1" ht="12" customHeight="1">
      <c r="U6" s="122"/>
      <c r="V6" s="122"/>
      <c r="W6" s="122"/>
      <c r="X6" s="122"/>
      <c r="Y6" s="122"/>
    </row>
    <row r="7" spans="10:25" s="121" customFormat="1" ht="12" customHeight="1">
      <c r="U7" s="122"/>
      <c r="V7" s="122"/>
      <c r="W7" s="122"/>
      <c r="X7" s="122"/>
      <c r="Y7" s="122"/>
    </row>
    <row r="8" spans="10:25" s="121" customFormat="1" ht="12" customHeight="1">
      <c r="U8" s="122"/>
      <c r="V8" s="122"/>
      <c r="W8" s="122"/>
      <c r="X8" s="122"/>
      <c r="Y8" s="122"/>
    </row>
    <row r="9" spans="10:25" s="121" customFormat="1" ht="12" customHeight="1">
      <c r="U9" s="122"/>
      <c r="V9" s="122"/>
      <c r="W9" s="122"/>
      <c r="X9" s="122"/>
      <c r="Y9" s="122"/>
    </row>
    <row r="10" spans="10:25" s="121" customFormat="1" ht="12" customHeight="1">
      <c r="U10" s="122"/>
      <c r="V10" s="122"/>
      <c r="W10" s="122"/>
      <c r="X10" s="122"/>
      <c r="Y10" s="122"/>
    </row>
    <row r="11" spans="10:25" ht="12" customHeight="1">
      <c r="J11" s="194"/>
      <c r="N11" s="195"/>
      <c r="S11" s="195"/>
    </row>
    <row r="24" spans="1:16" ht="12" customHeight="1" thickBot="1"/>
    <row r="25" spans="1:16" ht="15">
      <c r="A25" s="471"/>
      <c r="B25" s="521" t="s">
        <v>71</v>
      </c>
      <c r="C25" s="522"/>
      <c r="D25" s="522"/>
      <c r="E25" s="523"/>
      <c r="F25"/>
      <c r="J25" s="471"/>
      <c r="K25" s="521" t="s">
        <v>72</v>
      </c>
      <c r="L25" s="522"/>
      <c r="M25" s="522"/>
      <c r="N25" s="523"/>
      <c r="O25"/>
      <c r="P25" s="122"/>
    </row>
    <row r="26" spans="1:16" ht="15">
      <c r="A26" s="202" t="s">
        <v>54</v>
      </c>
      <c r="B26" s="196" t="s">
        <v>7</v>
      </c>
      <c r="C26" s="470" t="s">
        <v>8</v>
      </c>
      <c r="D26" s="470" t="s">
        <v>9</v>
      </c>
      <c r="E26" s="470" t="s">
        <v>155</v>
      </c>
      <c r="F26"/>
      <c r="J26" s="202" t="s">
        <v>54</v>
      </c>
      <c r="K26" s="196" t="s">
        <v>7</v>
      </c>
      <c r="L26" s="470" t="s">
        <v>8</v>
      </c>
      <c r="M26" s="470" t="s">
        <v>9</v>
      </c>
      <c r="N26" s="470" t="s">
        <v>155</v>
      </c>
      <c r="O26"/>
      <c r="P26" s="122"/>
    </row>
    <row r="27" spans="1:16" ht="15">
      <c r="A27" s="203" t="s">
        <v>156</v>
      </c>
      <c r="B27" s="197">
        <v>1.2</v>
      </c>
      <c r="C27" s="199">
        <v>0.9</v>
      </c>
      <c r="D27" s="198">
        <v>1.6</v>
      </c>
      <c r="E27" s="469">
        <f>D27-C27</f>
        <v>0.70000000000000007</v>
      </c>
      <c r="F27"/>
      <c r="J27" s="203" t="s">
        <v>156</v>
      </c>
      <c r="K27" s="197">
        <v>0.6</v>
      </c>
      <c r="L27" s="199">
        <v>0.1</v>
      </c>
      <c r="M27" s="198">
        <v>1.1000000000000001</v>
      </c>
      <c r="N27" s="469">
        <f>M27-L27</f>
        <v>1</v>
      </c>
      <c r="O27"/>
      <c r="P27" s="122"/>
    </row>
    <row r="28" spans="1:16" ht="15">
      <c r="A28" s="203" t="s">
        <v>157</v>
      </c>
      <c r="B28" s="197">
        <v>1.2</v>
      </c>
      <c r="C28" s="199">
        <v>0.9</v>
      </c>
      <c r="D28" s="198">
        <v>1.6</v>
      </c>
      <c r="E28" s="469">
        <f t="shared" ref="E28:E34" si="0">D28-C28</f>
        <v>0.70000000000000007</v>
      </c>
      <c r="F28"/>
      <c r="J28" s="203" t="s">
        <v>157</v>
      </c>
      <c r="K28" s="197">
        <v>0.6</v>
      </c>
      <c r="L28" s="199">
        <v>0.1</v>
      </c>
      <c r="M28" s="198">
        <v>1.1000000000000001</v>
      </c>
      <c r="N28" s="469">
        <f t="shared" ref="N28:N38" si="1">M28-L28</f>
        <v>1</v>
      </c>
      <c r="O28"/>
      <c r="P28" s="122"/>
    </row>
    <row r="29" spans="1:16" ht="15">
      <c r="A29" s="203" t="s">
        <v>217</v>
      </c>
      <c r="B29" s="197">
        <v>1.2</v>
      </c>
      <c r="C29" s="199">
        <v>0.9</v>
      </c>
      <c r="D29" s="198">
        <v>1.6</v>
      </c>
      <c r="E29" s="469">
        <f t="shared" si="0"/>
        <v>0.70000000000000007</v>
      </c>
      <c r="F29"/>
      <c r="J29" s="203" t="s">
        <v>217</v>
      </c>
      <c r="K29" s="197">
        <v>0.6</v>
      </c>
      <c r="L29" s="199">
        <v>0.1</v>
      </c>
      <c r="M29" s="198">
        <v>1.1000000000000001</v>
      </c>
      <c r="N29" s="469">
        <f t="shared" ref="N29" si="2">M29-L29</f>
        <v>1</v>
      </c>
      <c r="O29"/>
      <c r="P29" s="122"/>
    </row>
    <row r="30" spans="1:16" ht="15">
      <c r="A30" s="203" t="s">
        <v>158</v>
      </c>
      <c r="B30" s="197">
        <v>1.2</v>
      </c>
      <c r="C30" s="199">
        <v>0.9</v>
      </c>
      <c r="D30" s="198">
        <v>1.6</v>
      </c>
      <c r="E30" s="469">
        <f t="shared" si="0"/>
        <v>0.70000000000000007</v>
      </c>
      <c r="F30"/>
      <c r="J30" s="203" t="s">
        <v>158</v>
      </c>
      <c r="K30" s="197">
        <v>0.6</v>
      </c>
      <c r="L30" s="199">
        <v>0.1</v>
      </c>
      <c r="M30" s="198">
        <v>1.1000000000000001</v>
      </c>
      <c r="N30" s="469">
        <f t="shared" si="1"/>
        <v>1</v>
      </c>
      <c r="O30"/>
      <c r="P30" s="122"/>
    </row>
    <row r="31" spans="1:16" ht="15">
      <c r="A31" s="203" t="s">
        <v>159</v>
      </c>
      <c r="B31" s="197">
        <v>1.2</v>
      </c>
      <c r="C31" s="199">
        <v>0.9</v>
      </c>
      <c r="D31" s="198">
        <v>1.5</v>
      </c>
      <c r="E31" s="469">
        <f t="shared" si="0"/>
        <v>0.6</v>
      </c>
      <c r="F31"/>
      <c r="J31" s="203" t="s">
        <v>159</v>
      </c>
      <c r="K31" s="197">
        <v>0.5</v>
      </c>
      <c r="L31" s="199">
        <v>-0.1</v>
      </c>
      <c r="M31" s="198">
        <v>1.1000000000000001</v>
      </c>
      <c r="N31" s="469">
        <f t="shared" si="1"/>
        <v>1.2000000000000002</v>
      </c>
      <c r="O31"/>
      <c r="P31" s="122"/>
    </row>
    <row r="32" spans="1:16" ht="15">
      <c r="A32" s="203" t="s">
        <v>218</v>
      </c>
      <c r="B32" s="197">
        <v>1.1000000000000001</v>
      </c>
      <c r="C32" s="199">
        <v>0.8</v>
      </c>
      <c r="D32" s="198">
        <v>1.5</v>
      </c>
      <c r="E32" s="469">
        <f t="shared" si="0"/>
        <v>0.7</v>
      </c>
      <c r="F32"/>
      <c r="J32" s="203" t="s">
        <v>218</v>
      </c>
      <c r="K32" s="197">
        <v>0.4</v>
      </c>
      <c r="L32" s="199">
        <v>-0.1</v>
      </c>
      <c r="M32" s="198">
        <v>1.1000000000000001</v>
      </c>
      <c r="N32" s="469">
        <f t="shared" si="1"/>
        <v>1.2000000000000002</v>
      </c>
      <c r="O32"/>
      <c r="P32" s="122"/>
    </row>
    <row r="33" spans="1:16" ht="15">
      <c r="A33" s="203" t="s">
        <v>219</v>
      </c>
      <c r="B33" s="197">
        <v>1.1000000000000001</v>
      </c>
      <c r="C33" s="199">
        <v>0.8</v>
      </c>
      <c r="D33" s="198">
        <v>1.5</v>
      </c>
      <c r="E33" s="469">
        <f t="shared" si="0"/>
        <v>0.7</v>
      </c>
      <c r="F33"/>
      <c r="J33" s="203" t="s">
        <v>219</v>
      </c>
      <c r="K33" s="197">
        <v>0.4</v>
      </c>
      <c r="L33" s="199">
        <v>-0.1</v>
      </c>
      <c r="M33" s="198">
        <v>1.1000000000000001</v>
      </c>
      <c r="N33" s="469">
        <f t="shared" si="1"/>
        <v>1.2000000000000002</v>
      </c>
      <c r="O33"/>
      <c r="P33" s="122"/>
    </row>
    <row r="34" spans="1:16" ht="15">
      <c r="A34" s="203" t="s">
        <v>160</v>
      </c>
      <c r="B34" s="197">
        <v>1.1000000000000001</v>
      </c>
      <c r="C34" s="199">
        <v>0.8</v>
      </c>
      <c r="D34" s="198">
        <v>1.5</v>
      </c>
      <c r="E34" s="469">
        <f t="shared" si="0"/>
        <v>0.7</v>
      </c>
      <c r="F34"/>
      <c r="J34" s="203" t="s">
        <v>160</v>
      </c>
      <c r="K34" s="197">
        <v>0.4</v>
      </c>
      <c r="L34" s="199">
        <v>-0.1</v>
      </c>
      <c r="M34" s="198">
        <v>1.1000000000000001</v>
      </c>
      <c r="N34" s="469">
        <f t="shared" si="1"/>
        <v>1.2000000000000002</v>
      </c>
      <c r="O34"/>
      <c r="P34" s="122"/>
    </row>
    <row r="35" spans="1:16" ht="15" customHeight="1">
      <c r="A35" s="203" t="s">
        <v>216</v>
      </c>
      <c r="B35" s="197">
        <v>1.1000000000000001</v>
      </c>
      <c r="C35" s="199">
        <v>0.8</v>
      </c>
      <c r="D35" s="198">
        <v>1.5</v>
      </c>
      <c r="E35" s="469">
        <f t="shared" ref="E35:E38" si="3">D35-C35</f>
        <v>0.7</v>
      </c>
      <c r="F35"/>
      <c r="J35" s="203" t="s">
        <v>216</v>
      </c>
      <c r="K35" s="197">
        <v>0.4</v>
      </c>
      <c r="L35" s="199">
        <v>-0.1</v>
      </c>
      <c r="M35" s="198">
        <v>0.9</v>
      </c>
      <c r="N35" s="469">
        <f t="shared" si="1"/>
        <v>1</v>
      </c>
      <c r="O35"/>
      <c r="P35" s="122"/>
    </row>
    <row r="36" spans="1:16" ht="15" customHeight="1">
      <c r="A36" s="203" t="s">
        <v>220</v>
      </c>
      <c r="B36" s="197">
        <v>1.1000000000000001</v>
      </c>
      <c r="C36" s="199">
        <v>0.8</v>
      </c>
      <c r="D36" s="198">
        <v>1.5</v>
      </c>
      <c r="E36" s="469">
        <f t="shared" si="3"/>
        <v>0.7</v>
      </c>
      <c r="F36"/>
      <c r="J36" s="203" t="s">
        <v>220</v>
      </c>
      <c r="K36" s="197">
        <v>0.4</v>
      </c>
      <c r="L36" s="199">
        <v>-0.1</v>
      </c>
      <c r="M36" s="198">
        <v>0.9</v>
      </c>
      <c r="N36" s="469">
        <f t="shared" si="1"/>
        <v>1</v>
      </c>
      <c r="O36"/>
      <c r="P36" s="122"/>
    </row>
    <row r="37" spans="1:16" ht="15" customHeight="1">
      <c r="A37" s="203" t="s">
        <v>221</v>
      </c>
      <c r="B37" s="197">
        <v>1.1000000000000001</v>
      </c>
      <c r="C37" s="199">
        <v>0.8</v>
      </c>
      <c r="D37" s="198">
        <v>1.5</v>
      </c>
      <c r="E37" s="469">
        <f t="shared" si="3"/>
        <v>0.7</v>
      </c>
      <c r="F37"/>
      <c r="J37" s="203" t="s">
        <v>221</v>
      </c>
      <c r="K37" s="197">
        <v>0.4</v>
      </c>
      <c r="L37" s="199">
        <v>-0.1</v>
      </c>
      <c r="M37" s="198">
        <v>0.9</v>
      </c>
      <c r="N37" s="469">
        <f t="shared" si="1"/>
        <v>1</v>
      </c>
      <c r="O37"/>
      <c r="P37" s="122"/>
    </row>
    <row r="38" spans="1:16" ht="15" customHeight="1">
      <c r="A38" s="203" t="s">
        <v>222</v>
      </c>
      <c r="B38" s="197">
        <v>1.1000000000000001</v>
      </c>
      <c r="C38" s="199">
        <v>0.8</v>
      </c>
      <c r="D38" s="198">
        <v>1.5</v>
      </c>
      <c r="E38" s="469">
        <f t="shared" si="3"/>
        <v>0.7</v>
      </c>
      <c r="F38"/>
      <c r="J38" s="203" t="s">
        <v>222</v>
      </c>
      <c r="K38" s="197">
        <v>0.4</v>
      </c>
      <c r="L38" s="199">
        <v>-0.1</v>
      </c>
      <c r="M38" s="198">
        <v>0.9</v>
      </c>
      <c r="N38" s="469">
        <f t="shared" si="1"/>
        <v>1</v>
      </c>
      <c r="O38"/>
      <c r="P38" s="122"/>
    </row>
    <row r="39" spans="1:16" ht="15" customHeight="1" thickBot="1">
      <c r="A39" s="204"/>
      <c r="B39" s="200"/>
      <c r="C39" s="201"/>
      <c r="D39" s="201"/>
      <c r="E39" s="504"/>
      <c r="F39"/>
      <c r="J39" s="204"/>
      <c r="K39" s="200"/>
      <c r="L39" s="201"/>
      <c r="M39" s="201"/>
      <c r="N39" s="504"/>
      <c r="O39"/>
      <c r="P39" s="122"/>
    </row>
    <row r="40" spans="1:16" ht="12" customHeight="1">
      <c r="D40"/>
      <c r="E40"/>
      <c r="F40"/>
    </row>
    <row r="41" spans="1:16" ht="12" customHeight="1">
      <c r="D41"/>
      <c r="E41"/>
      <c r="F41"/>
    </row>
    <row r="42" spans="1:16" ht="12" customHeight="1">
      <c r="D42"/>
      <c r="E42"/>
      <c r="F42"/>
    </row>
    <row r="44" spans="1:16" ht="15.75" thickBot="1">
      <c r="D44"/>
      <c r="E44"/>
      <c r="F44"/>
    </row>
    <row r="45" spans="1:16" ht="12" customHeight="1">
      <c r="A45" s="524" t="s">
        <v>3</v>
      </c>
      <c r="B45" s="525"/>
      <c r="C45" s="526"/>
      <c r="D45"/>
      <c r="E45"/>
      <c r="F45"/>
    </row>
    <row r="46" spans="1:16" ht="12" customHeight="1">
      <c r="A46" s="300" t="s">
        <v>54</v>
      </c>
      <c r="B46" s="301" t="s">
        <v>210</v>
      </c>
      <c r="C46" s="302" t="s">
        <v>211</v>
      </c>
      <c r="D46"/>
      <c r="E46"/>
      <c r="F46"/>
    </row>
    <row r="47" spans="1:16" ht="12" customHeight="1">
      <c r="A47" s="303">
        <v>2019</v>
      </c>
      <c r="B47" s="304">
        <f>2.1</f>
        <v>2.1</v>
      </c>
      <c r="C47" s="305"/>
      <c r="D47"/>
      <c r="E47"/>
      <c r="F47"/>
    </row>
    <row r="48" spans="1:16" ht="12" customHeight="1">
      <c r="A48" s="303">
        <v>2020</v>
      </c>
      <c r="B48" s="306">
        <v>-4.7</v>
      </c>
      <c r="C48" s="307"/>
      <c r="D48"/>
      <c r="E48"/>
      <c r="F48"/>
    </row>
    <row r="49" spans="1:6" ht="12" customHeight="1">
      <c r="A49" s="303">
        <v>2021</v>
      </c>
      <c r="B49" s="306">
        <v>5.2</v>
      </c>
      <c r="C49" s="307"/>
      <c r="D49"/>
      <c r="E49"/>
      <c r="F49"/>
    </row>
    <row r="50" spans="1:6" ht="12" customHeight="1">
      <c r="A50" s="303">
        <v>2022</v>
      </c>
      <c r="B50" s="306">
        <v>3.7</v>
      </c>
      <c r="C50" s="307"/>
      <c r="D50"/>
      <c r="E50"/>
      <c r="F50"/>
    </row>
    <row r="51" spans="1:6" ht="12" customHeight="1">
      <c r="A51" s="303" t="s">
        <v>212</v>
      </c>
      <c r="B51" s="308">
        <v>0.19976562569679057</v>
      </c>
      <c r="C51" s="421">
        <f>'Main Survey'!D23</f>
        <v>1.1275372129418824</v>
      </c>
      <c r="D51"/>
      <c r="E51"/>
      <c r="F51"/>
    </row>
    <row r="52" spans="1:6" ht="15">
      <c r="A52" s="309" t="s">
        <v>213</v>
      </c>
      <c r="B52" s="308">
        <v>1.2999998257313017</v>
      </c>
      <c r="C52" s="421">
        <v>0.57907052298623085</v>
      </c>
      <c r="D52"/>
      <c r="E52"/>
      <c r="F52"/>
    </row>
    <row r="53" spans="1:6" ht="12" customHeight="1">
      <c r="A53" s="309" t="s">
        <v>214</v>
      </c>
      <c r="B53" s="308">
        <v>2.500000302069072</v>
      </c>
      <c r="C53" s="421">
        <v>2.0843778062531082</v>
      </c>
      <c r="D53"/>
      <c r="E53"/>
      <c r="F53"/>
    </row>
    <row r="54" spans="1:6" ht="12" customHeight="1" thickBot="1">
      <c r="A54" s="310" t="s">
        <v>215</v>
      </c>
      <c r="B54" s="311">
        <v>2.3999994204464858</v>
      </c>
      <c r="C54" s="422">
        <v>2.9060438381105889</v>
      </c>
      <c r="D54"/>
      <c r="E54"/>
      <c r="F54"/>
    </row>
    <row r="55" spans="1:6" ht="12" customHeight="1">
      <c r="A55"/>
      <c r="B55"/>
      <c r="C55"/>
      <c r="D55"/>
      <c r="E55"/>
      <c r="F55"/>
    </row>
    <row r="56" spans="1:6" ht="12" customHeight="1">
      <c r="A56"/>
      <c r="B56"/>
      <c r="C56"/>
      <c r="D56"/>
      <c r="E56"/>
      <c r="F56"/>
    </row>
    <row r="57" spans="1:6" ht="12" customHeight="1">
      <c r="A57"/>
      <c r="B57"/>
      <c r="C57"/>
      <c r="D57"/>
      <c r="E57"/>
      <c r="F57"/>
    </row>
    <row r="58" spans="1:6" ht="12" customHeight="1">
      <c r="A58"/>
      <c r="B58"/>
      <c r="C58"/>
      <c r="D58"/>
      <c r="E58"/>
      <c r="F58"/>
    </row>
    <row r="59" spans="1:6" ht="12" customHeight="1">
      <c r="A59"/>
      <c r="B59"/>
      <c r="C59"/>
      <c r="D59"/>
      <c r="E59"/>
      <c r="F59"/>
    </row>
    <row r="60" spans="1:6" ht="12" customHeight="1">
      <c r="A60"/>
      <c r="B60"/>
      <c r="C60"/>
      <c r="D60"/>
      <c r="E60"/>
      <c r="F60"/>
    </row>
    <row r="61" spans="1:6" ht="12" customHeight="1">
      <c r="A61"/>
      <c r="B61"/>
      <c r="C61"/>
      <c r="D61"/>
      <c r="E61"/>
      <c r="F61"/>
    </row>
  </sheetData>
  <mergeCells count="3">
    <mergeCell ref="K25:N25"/>
    <mergeCell ref="B25:E25"/>
    <mergeCell ref="A45:C45"/>
  </mergeCells>
  <phoneticPr fontId="27" type="noConversion"/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784F-89E3-4260-A2A8-20FA714CD159}">
  <dimension ref="A1:CW164"/>
  <sheetViews>
    <sheetView view="pageBreakPreview" topLeftCell="A143" zoomScale="115" zoomScaleNormal="70" zoomScaleSheetLayoutView="115" workbookViewId="0">
      <pane xSplit="2" topLeftCell="N1" activePane="topRight" state="frozen"/>
      <selection pane="topRight" activeCell="V155" sqref="V155:Z155"/>
    </sheetView>
  </sheetViews>
  <sheetFormatPr defaultRowHeight="12"/>
  <cols>
    <col min="1" max="1" width="39.7109375" customWidth="1"/>
    <col min="2" max="2" width="13.7109375" customWidth="1"/>
    <col min="3" max="3" width="2.7109375" style="1" customWidth="1"/>
    <col min="4" max="8" width="8.28515625" customWidth="1"/>
    <col min="9" max="9" width="2.7109375" style="1" customWidth="1"/>
    <col min="10" max="14" width="8.28515625" customWidth="1"/>
    <col min="15" max="15" width="2.7109375" style="1" customWidth="1"/>
    <col min="16" max="20" width="8.28515625" customWidth="1"/>
    <col min="21" max="21" width="2.7109375" customWidth="1"/>
    <col min="27" max="27" width="2.5703125" customWidth="1"/>
  </cols>
  <sheetData>
    <row r="1" spans="1:32" ht="20.25">
      <c r="A1" s="14" t="s">
        <v>57</v>
      </c>
      <c r="B1" s="15"/>
      <c r="C1" s="15"/>
      <c r="D1" s="15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7"/>
    </row>
    <row r="2" spans="1:32" ht="15.75" customHeight="1" thickBot="1">
      <c r="A2" s="18" t="s">
        <v>58</v>
      </c>
      <c r="B2" s="527">
        <f ca="1">NOW()</f>
        <v>45280.475701620373</v>
      </c>
      <c r="C2" s="527"/>
      <c r="D2" s="527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:32" ht="21" customHeight="1" thickBot="1">
      <c r="A3" s="69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/>
    </row>
    <row r="4" spans="1:32" ht="1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9"/>
    </row>
    <row r="5" spans="1:32" ht="12.75" customHeight="1">
      <c r="A5" s="22" t="s">
        <v>0</v>
      </c>
      <c r="B5" s="23" t="s">
        <v>54</v>
      </c>
      <c r="C5" s="8"/>
      <c r="D5" s="528" t="s">
        <v>3</v>
      </c>
      <c r="E5" s="528"/>
      <c r="F5" s="528"/>
      <c r="G5" s="528"/>
      <c r="H5" s="528"/>
      <c r="I5" s="8"/>
      <c r="J5" s="528" t="s">
        <v>4</v>
      </c>
      <c r="K5" s="528"/>
      <c r="L5" s="528"/>
      <c r="M5" s="528"/>
      <c r="N5" s="528"/>
      <c r="O5" s="8"/>
      <c r="P5" s="25"/>
      <c r="Q5" s="25"/>
      <c r="R5" s="25"/>
      <c r="S5" s="25"/>
      <c r="T5" s="25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26"/>
    </row>
    <row r="6" spans="1:32" s="2" customFormat="1" ht="15" customHeight="1">
      <c r="A6" s="22"/>
      <c r="B6" s="24"/>
      <c r="C6" s="8"/>
      <c r="D6" s="528" t="s">
        <v>6</v>
      </c>
      <c r="E6" s="528"/>
      <c r="F6" s="528"/>
      <c r="G6" s="528"/>
      <c r="H6" s="528"/>
      <c r="I6" s="8"/>
      <c r="J6" s="528" t="s">
        <v>6</v>
      </c>
      <c r="K6" s="528"/>
      <c r="L6" s="528"/>
      <c r="M6" s="528"/>
      <c r="N6" s="528"/>
      <c r="O6" s="8"/>
      <c r="P6" s="25"/>
      <c r="Q6" s="25"/>
      <c r="R6" s="25"/>
      <c r="S6" s="25"/>
      <c r="T6" s="25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26"/>
    </row>
    <row r="7" spans="1:32" ht="12.75" customHeight="1">
      <c r="A7" s="27"/>
      <c r="B7" s="28"/>
      <c r="C7" s="28"/>
      <c r="D7" s="29">
        <v>2023</v>
      </c>
      <c r="E7" s="29">
        <v>2024</v>
      </c>
      <c r="F7" s="29">
        <v>2025</v>
      </c>
      <c r="G7" s="29">
        <v>2026</v>
      </c>
      <c r="H7" s="29">
        <v>2027</v>
      </c>
      <c r="I7" s="28"/>
      <c r="J7" s="29">
        <v>2023</v>
      </c>
      <c r="K7" s="29">
        <v>2024</v>
      </c>
      <c r="L7" s="29">
        <v>2025</v>
      </c>
      <c r="M7" s="29">
        <v>2026</v>
      </c>
      <c r="N7" s="29">
        <v>2027</v>
      </c>
      <c r="O7" s="8"/>
      <c r="P7" s="29"/>
      <c r="Q7" s="29"/>
      <c r="R7" s="29"/>
      <c r="S7" s="29"/>
      <c r="T7" s="2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6"/>
    </row>
    <row r="8" spans="1:32" ht="12.75" customHeight="1">
      <c r="A8" s="27"/>
      <c r="B8" s="28"/>
      <c r="C8" s="28"/>
      <c r="D8" s="29"/>
      <c r="E8" s="29"/>
      <c r="F8" s="29"/>
      <c r="G8" s="29"/>
      <c r="H8" s="29"/>
      <c r="I8" s="28"/>
      <c r="J8" s="29"/>
      <c r="K8" s="29"/>
      <c r="L8" s="29"/>
      <c r="M8" s="29"/>
      <c r="N8" s="29"/>
      <c r="O8" s="8"/>
      <c r="P8" s="29"/>
      <c r="Q8" s="29"/>
      <c r="R8" s="29"/>
      <c r="S8" s="29"/>
      <c r="T8" s="2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26"/>
    </row>
    <row r="9" spans="1:32" ht="14.25">
      <c r="A9" s="30" t="s">
        <v>41</v>
      </c>
      <c r="B9" s="31">
        <f>'[5]ONTMT-P(new)'!B13</f>
        <v>45275</v>
      </c>
      <c r="C9" s="28"/>
      <c r="D9" s="32">
        <v>1.1000000000000001</v>
      </c>
      <c r="E9" s="32">
        <v>0.4</v>
      </c>
      <c r="F9" s="32">
        <v>2.2999999999999998</v>
      </c>
      <c r="G9" s="32"/>
      <c r="H9" s="32"/>
      <c r="I9" s="28"/>
      <c r="J9" s="32">
        <v>4.0559808628470506</v>
      </c>
      <c r="K9" s="32">
        <v>2.7825751150650015</v>
      </c>
      <c r="L9" s="32">
        <v>4.849279885846518</v>
      </c>
      <c r="M9" s="32">
        <v>4.7867573532662684</v>
      </c>
      <c r="N9" s="32">
        <v>4.8176343983762804</v>
      </c>
      <c r="O9" s="8"/>
      <c r="P9" s="33"/>
      <c r="Q9" s="33"/>
      <c r="R9" s="33"/>
      <c r="S9" s="33"/>
      <c r="T9" s="33"/>
      <c r="U9" s="8"/>
      <c r="V9" s="8"/>
      <c r="W9" s="34"/>
      <c r="X9" s="8"/>
      <c r="Y9" s="8"/>
      <c r="Z9" s="8"/>
      <c r="AA9" s="8"/>
      <c r="AB9" s="8"/>
      <c r="AC9" s="8"/>
      <c r="AD9" s="8"/>
      <c r="AE9" s="8"/>
      <c r="AF9" s="26"/>
    </row>
    <row r="10" spans="1:32" ht="12.75" customHeight="1">
      <c r="A10" s="27" t="s">
        <v>43</v>
      </c>
      <c r="B10" s="35">
        <f>'[5]ONTMT-P(new)'!B15</f>
        <v>45250</v>
      </c>
      <c r="C10" s="28"/>
      <c r="D10" s="33">
        <v>1.2</v>
      </c>
      <c r="E10" s="33">
        <v>0.9</v>
      </c>
      <c r="F10" s="33">
        <v>2.2999999999999998</v>
      </c>
      <c r="G10" s="33"/>
      <c r="H10" s="33"/>
      <c r="I10" s="28"/>
      <c r="J10" s="33">
        <v>3.8</v>
      </c>
      <c r="K10" s="33">
        <v>3.2</v>
      </c>
      <c r="L10" s="33">
        <v>3.8</v>
      </c>
      <c r="M10" s="33"/>
      <c r="N10" s="33"/>
      <c r="O10" s="8"/>
      <c r="P10" s="33"/>
      <c r="Q10" s="33"/>
      <c r="R10" s="33"/>
      <c r="S10" s="33"/>
      <c r="T10" s="3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26"/>
    </row>
    <row r="11" spans="1:32" ht="12.75" customHeight="1">
      <c r="A11" s="30" t="s">
        <v>42</v>
      </c>
      <c r="B11" s="31">
        <f>'[5]ONTMT-P(new)'!B14</f>
        <v>45182</v>
      </c>
      <c r="C11" s="28"/>
      <c r="D11" s="32">
        <v>1.2</v>
      </c>
      <c r="E11" s="32">
        <v>0.3</v>
      </c>
      <c r="F11" s="32">
        <v>2</v>
      </c>
      <c r="G11" s="32"/>
      <c r="H11" s="32"/>
      <c r="I11" s="28"/>
      <c r="J11" s="32">
        <v>2.9</v>
      </c>
      <c r="K11" s="32">
        <v>2.2000000000000002</v>
      </c>
      <c r="L11" s="32">
        <v>4.3</v>
      </c>
      <c r="M11" s="32"/>
      <c r="N11" s="32"/>
      <c r="O11" s="8"/>
      <c r="P11" s="33"/>
      <c r="Q11" s="33"/>
      <c r="R11" s="33"/>
      <c r="S11" s="33"/>
      <c r="T11" s="3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26"/>
    </row>
    <row r="12" spans="1:32" ht="12.75" customHeight="1">
      <c r="A12" s="27" t="s">
        <v>1</v>
      </c>
      <c r="B12" s="35">
        <f>'[5]ONTMT-P(new)'!B5</f>
        <v>45232</v>
      </c>
      <c r="C12" s="36"/>
      <c r="D12" s="33">
        <v>0.82688596132088321</v>
      </c>
      <c r="E12" s="33">
        <v>0.25342708512801954</v>
      </c>
      <c r="F12" s="33">
        <v>2.7534443396923804</v>
      </c>
      <c r="G12" s="33">
        <v>2.7778993589459198</v>
      </c>
      <c r="H12" s="33">
        <v>2.6988265864677916</v>
      </c>
      <c r="I12" s="28"/>
      <c r="J12" s="33">
        <v>4.6524132752033083</v>
      </c>
      <c r="K12" s="33">
        <v>3.8281050854010235</v>
      </c>
      <c r="L12" s="33">
        <v>4.7450583981092382</v>
      </c>
      <c r="M12" s="33">
        <v>4.3697735113439053</v>
      </c>
      <c r="N12" s="33">
        <v>4.3988579753493653</v>
      </c>
      <c r="O12" s="8"/>
      <c r="P12" s="33"/>
      <c r="Q12" s="33"/>
      <c r="R12" s="33"/>
      <c r="S12" s="33"/>
      <c r="T12" s="3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6"/>
    </row>
    <row r="13" spans="1:32" ht="12.75" customHeight="1">
      <c r="A13" s="30" t="s">
        <v>46</v>
      </c>
      <c r="B13" s="31">
        <f>'[5]ONTMT-P(new)'!B12</f>
        <v>45223</v>
      </c>
      <c r="C13" s="28"/>
      <c r="D13" s="32">
        <v>1.2</v>
      </c>
      <c r="E13" s="32">
        <v>-0.1</v>
      </c>
      <c r="F13" s="32"/>
      <c r="G13" s="32"/>
      <c r="H13" s="32"/>
      <c r="I13" s="28"/>
      <c r="J13" s="32">
        <v>3.6</v>
      </c>
      <c r="K13" s="32">
        <v>1.9</v>
      </c>
      <c r="L13" s="32"/>
      <c r="M13" s="32"/>
      <c r="N13" s="32"/>
      <c r="O13" s="8"/>
      <c r="P13" s="33"/>
      <c r="Q13" s="33"/>
      <c r="R13" s="33"/>
      <c r="S13" s="33"/>
      <c r="T13" s="3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26"/>
    </row>
    <row r="14" spans="1:32" ht="12.75" customHeight="1">
      <c r="A14" s="27" t="s">
        <v>35</v>
      </c>
      <c r="B14" s="35">
        <v>45132</v>
      </c>
      <c r="C14" s="28"/>
      <c r="D14" s="33"/>
      <c r="E14" s="33"/>
      <c r="F14" s="33"/>
      <c r="G14" s="33"/>
      <c r="H14" s="33"/>
      <c r="I14" s="28"/>
      <c r="J14" s="33"/>
      <c r="K14" s="33"/>
      <c r="L14" s="33"/>
      <c r="M14" s="33"/>
      <c r="N14" s="33"/>
      <c r="O14" s="8"/>
      <c r="P14" s="33"/>
      <c r="Q14" s="33"/>
      <c r="R14" s="33"/>
      <c r="S14" s="33"/>
      <c r="T14" s="3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6"/>
    </row>
    <row r="15" spans="1:32" ht="12.75" customHeight="1">
      <c r="A15" s="37" t="s">
        <v>44</v>
      </c>
      <c r="B15" s="38">
        <f>'[5]ONTMT-P(new)'!B16</f>
        <v>45187</v>
      </c>
      <c r="C15" s="28"/>
      <c r="D15" s="39">
        <v>1.5</v>
      </c>
      <c r="E15" s="39">
        <v>0.4</v>
      </c>
      <c r="F15" s="39"/>
      <c r="G15" s="39"/>
      <c r="H15" s="39"/>
      <c r="I15" s="28"/>
      <c r="J15" s="39">
        <v>4.0999999999999996</v>
      </c>
      <c r="K15" s="39">
        <v>2.9</v>
      </c>
      <c r="L15" s="39"/>
      <c r="M15" s="39"/>
      <c r="N15" s="39"/>
      <c r="O15" s="8"/>
      <c r="P15" s="33"/>
      <c r="Q15" s="33"/>
      <c r="R15" s="33"/>
      <c r="S15" s="33"/>
      <c r="T15" s="3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6"/>
    </row>
    <row r="16" spans="1:32" ht="12.75" customHeight="1">
      <c r="A16" s="27" t="s">
        <v>45</v>
      </c>
      <c r="B16" s="35">
        <f>'[5]ONTMT-P(new)'!B17</f>
        <v>45250</v>
      </c>
      <c r="C16" s="28"/>
      <c r="D16" s="33">
        <v>1.1000000000000001</v>
      </c>
      <c r="E16" s="33">
        <v>0.1</v>
      </c>
      <c r="F16" s="33">
        <v>1.6</v>
      </c>
      <c r="G16" s="33"/>
      <c r="H16" s="33"/>
      <c r="I16" s="28"/>
      <c r="J16" s="33">
        <v>3.3</v>
      </c>
      <c r="K16" s="33">
        <v>2.2999999999999998</v>
      </c>
      <c r="L16" s="33">
        <v>3.3</v>
      </c>
      <c r="M16" s="33"/>
      <c r="N16" s="33"/>
      <c r="O16" s="8"/>
      <c r="P16" s="33"/>
      <c r="Q16" s="33"/>
      <c r="R16" s="33"/>
      <c r="S16" s="33"/>
      <c r="T16" s="3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6"/>
    </row>
    <row r="17" spans="1:32" ht="12.75" customHeight="1">
      <c r="A17" s="37" t="s">
        <v>2</v>
      </c>
      <c r="B17" s="38">
        <f>'[5]ONTMT-P(new)'!B6</f>
        <v>45190</v>
      </c>
      <c r="C17" s="28"/>
      <c r="D17" s="39">
        <v>1.3</v>
      </c>
      <c r="E17" s="39">
        <v>0.89999999999999991</v>
      </c>
      <c r="F17" s="39">
        <v>1.4000000000000001</v>
      </c>
      <c r="G17" s="39">
        <v>4.3999999999999995</v>
      </c>
      <c r="H17" s="39">
        <v>2.4</v>
      </c>
      <c r="I17" s="28"/>
      <c r="J17" s="39">
        <v>5.6999999999999993</v>
      </c>
      <c r="K17" s="39">
        <v>4.9000000000000004</v>
      </c>
      <c r="L17" s="39">
        <v>4.1000000000000005</v>
      </c>
      <c r="M17" s="39">
        <v>5.8</v>
      </c>
      <c r="N17" s="39">
        <v>4.3</v>
      </c>
      <c r="O17" s="8"/>
      <c r="P17" s="33"/>
      <c r="Q17" s="33"/>
      <c r="R17" s="33"/>
      <c r="S17" s="33"/>
      <c r="T17" s="3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6"/>
    </row>
    <row r="18" spans="1:32" ht="12.75" customHeight="1">
      <c r="A18" s="27" t="s">
        <v>38</v>
      </c>
      <c r="B18" s="35">
        <f>'[5]ONTMT-P(new)'!B9</f>
        <v>45273</v>
      </c>
      <c r="C18" s="28"/>
      <c r="D18" s="33">
        <v>1.1000000000000001</v>
      </c>
      <c r="E18" s="33">
        <v>0.2</v>
      </c>
      <c r="F18" s="33">
        <v>2.2999999999999998</v>
      </c>
      <c r="G18" s="33"/>
      <c r="H18" s="33"/>
      <c r="I18" s="28"/>
      <c r="J18" s="33">
        <v>3.6</v>
      </c>
      <c r="K18" s="33">
        <v>2.1</v>
      </c>
      <c r="L18" s="33">
        <v>3.7</v>
      </c>
      <c r="M18" s="33"/>
      <c r="N18" s="33"/>
      <c r="O18" s="8"/>
      <c r="P18" s="33"/>
      <c r="Q18" s="33"/>
      <c r="R18" s="33"/>
      <c r="S18" s="33"/>
      <c r="T18" s="3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</row>
    <row r="19" spans="1:32" ht="12.75" customHeight="1">
      <c r="A19" s="37" t="s">
        <v>39</v>
      </c>
      <c r="B19" s="38">
        <f>'[5]ONTMT-P(new)'!B10</f>
        <v>45275</v>
      </c>
      <c r="C19" s="36"/>
      <c r="D19" s="39">
        <v>1.1000000000000001</v>
      </c>
      <c r="E19" s="39">
        <v>0.5</v>
      </c>
      <c r="F19" s="39">
        <v>2.6</v>
      </c>
      <c r="G19" s="39"/>
      <c r="H19" s="39"/>
      <c r="I19" s="28"/>
      <c r="J19" s="39">
        <v>3.7</v>
      </c>
      <c r="K19" s="39">
        <v>3</v>
      </c>
      <c r="L19" s="39">
        <v>4.4000000000000004</v>
      </c>
      <c r="M19" s="39"/>
      <c r="N19" s="39"/>
      <c r="O19" s="8"/>
      <c r="P19" s="33"/>
      <c r="Q19" s="33"/>
      <c r="R19" s="33"/>
      <c r="S19" s="33"/>
      <c r="T19" s="3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6"/>
    </row>
    <row r="20" spans="1:32" ht="12.75" customHeight="1">
      <c r="A20" s="27" t="s">
        <v>36</v>
      </c>
      <c r="B20" s="35">
        <f>'[5]ONTMT-P(new)'!B7</f>
        <v>45148</v>
      </c>
      <c r="C20" s="28"/>
      <c r="D20" s="33">
        <v>0.9</v>
      </c>
      <c r="E20" s="33">
        <v>0.6</v>
      </c>
      <c r="F20" s="33">
        <v>2.4</v>
      </c>
      <c r="G20" s="33">
        <v>3</v>
      </c>
      <c r="H20" s="33">
        <v>2.7</v>
      </c>
      <c r="I20" s="28"/>
      <c r="J20" s="33">
        <v>4.8</v>
      </c>
      <c r="K20" s="33">
        <v>2.6</v>
      </c>
      <c r="L20" s="33">
        <v>4.7</v>
      </c>
      <c r="M20" s="33">
        <v>5.4</v>
      </c>
      <c r="N20" s="33">
        <v>5</v>
      </c>
      <c r="O20" s="8"/>
      <c r="P20" s="33"/>
      <c r="Q20" s="33"/>
      <c r="R20" s="33"/>
      <c r="S20" s="33"/>
      <c r="T20" s="3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6"/>
    </row>
    <row r="21" spans="1:32" ht="12.75" customHeight="1">
      <c r="A21" s="37" t="s">
        <v>40</v>
      </c>
      <c r="B21" s="38">
        <f>'[5]ONTMT-P(new)'!B11</f>
        <v>45279</v>
      </c>
      <c r="C21" s="28"/>
      <c r="D21" s="39">
        <v>1.1000000000000001</v>
      </c>
      <c r="E21" s="39">
        <v>0.3</v>
      </c>
      <c r="F21" s="39">
        <v>1.5</v>
      </c>
      <c r="G21" s="39">
        <v>1.8</v>
      </c>
      <c r="H21" s="39">
        <v>1.8</v>
      </c>
      <c r="I21" s="28"/>
      <c r="J21" s="39">
        <v>3.8</v>
      </c>
      <c r="K21" s="39">
        <v>3.2</v>
      </c>
      <c r="L21" s="39">
        <v>3.5</v>
      </c>
      <c r="M21" s="39">
        <v>3.8</v>
      </c>
      <c r="N21" s="39">
        <v>3.8</v>
      </c>
      <c r="O21" s="8"/>
      <c r="P21" s="33"/>
      <c r="Q21" s="33"/>
      <c r="R21" s="33"/>
      <c r="S21" s="33"/>
      <c r="T21" s="3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6"/>
    </row>
    <row r="22" spans="1:32" ht="14.25">
      <c r="A22" s="27" t="s">
        <v>37</v>
      </c>
      <c r="B22" s="35">
        <f>'[5]ONTMT-P(new)'!B8</f>
        <v>45224</v>
      </c>
      <c r="C22" s="28"/>
      <c r="D22" s="33">
        <v>1.0310978069235865</v>
      </c>
      <c r="E22" s="33">
        <v>0.62926285181008623</v>
      </c>
      <c r="F22" s="33">
        <v>2.7364628794833035</v>
      </c>
      <c r="G22" s="33">
        <v>2.9128156628232205</v>
      </c>
      <c r="H22" s="33">
        <v>2.8421995049361604</v>
      </c>
      <c r="I22" s="28"/>
      <c r="J22" s="33">
        <v>3.7050614560247386</v>
      </c>
      <c r="K22" s="33">
        <v>3.3900587264692694</v>
      </c>
      <c r="L22" s="33">
        <v>4.8771849249618082</v>
      </c>
      <c r="M22" s="33">
        <v>5.0122551894950851</v>
      </c>
      <c r="N22" s="33">
        <v>4.9714684513978202</v>
      </c>
      <c r="O22" s="8"/>
      <c r="P22" s="33"/>
      <c r="Q22" s="33"/>
      <c r="R22" s="33"/>
      <c r="S22" s="33"/>
      <c r="T22" s="3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26"/>
    </row>
    <row r="23" spans="1:32" ht="12.75" customHeight="1">
      <c r="A23" s="40" t="s">
        <v>7</v>
      </c>
      <c r="B23" s="24"/>
      <c r="C23" s="41"/>
      <c r="D23" s="42">
        <f>AVERAGE(D9:D22)</f>
        <v>1.1275372129418824</v>
      </c>
      <c r="E23" s="42">
        <f>AVERAGE(E9:E22)</f>
        <v>0.41405307207216197</v>
      </c>
      <c r="F23" s="42">
        <f>AVERAGE(F9:F22)</f>
        <v>2.1718097471977895</v>
      </c>
      <c r="G23" s="42">
        <f>AVERAGE(G9:G22)</f>
        <v>2.9781430043538277</v>
      </c>
      <c r="H23" s="42">
        <f>AVERAGE(H9:H22)</f>
        <v>2.4882052182807906</v>
      </c>
      <c r="I23" s="43"/>
      <c r="J23" s="42">
        <f>AVERAGE(J9:J22)</f>
        <v>3.9779581226211609</v>
      </c>
      <c r="K23" s="42">
        <f>AVERAGE(K9:K22)</f>
        <v>2.9462106866873308</v>
      </c>
      <c r="L23" s="42">
        <f>AVERAGE(L9:L22)</f>
        <v>4.2065021099015976</v>
      </c>
      <c r="M23" s="42">
        <f>AVERAGE(M9:M22)</f>
        <v>4.8614643423508763</v>
      </c>
      <c r="N23" s="42">
        <f>AVERAGE(N9:N22)</f>
        <v>4.5479934708539114</v>
      </c>
      <c r="O23" s="8"/>
      <c r="P23" s="44"/>
      <c r="Q23" s="44"/>
      <c r="R23" s="44"/>
      <c r="S23" s="44"/>
      <c r="T23" s="44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26"/>
    </row>
    <row r="24" spans="1:32" ht="12.75" customHeight="1">
      <c r="A24" s="45" t="s">
        <v>9</v>
      </c>
      <c r="B24" s="46"/>
      <c r="C24" s="28"/>
      <c r="D24" s="47">
        <f>MAX(D9:D22)</f>
        <v>1.5</v>
      </c>
      <c r="E24" s="47">
        <f>MAX(E9:E22)</f>
        <v>0.9</v>
      </c>
      <c r="F24" s="47">
        <f>MAX(F9:F22)</f>
        <v>2.7534443396923804</v>
      </c>
      <c r="G24" s="47">
        <f>MAX(G9:G22)</f>
        <v>4.3999999999999995</v>
      </c>
      <c r="H24" s="47">
        <f>MAX(H9:H22)</f>
        <v>2.8421995049361604</v>
      </c>
      <c r="I24" s="8"/>
      <c r="J24" s="47">
        <f>MAX(J9:J22)</f>
        <v>5.6999999999999993</v>
      </c>
      <c r="K24" s="47">
        <f>MAX(K9:K22)</f>
        <v>4.9000000000000004</v>
      </c>
      <c r="L24" s="47">
        <f>MAX(L9:L22)</f>
        <v>4.8771849249618082</v>
      </c>
      <c r="M24" s="47">
        <f>MAX(M9:M22)</f>
        <v>5.8</v>
      </c>
      <c r="N24" s="47">
        <f>MAX(N9:N22)</f>
        <v>5</v>
      </c>
      <c r="O24" s="8"/>
      <c r="P24" s="48"/>
      <c r="Q24" s="48"/>
      <c r="R24" s="48"/>
      <c r="S24" s="48"/>
      <c r="T24" s="4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6"/>
    </row>
    <row r="25" spans="1:32" ht="12.75" customHeight="1">
      <c r="A25" s="45" t="s">
        <v>8</v>
      </c>
      <c r="B25" s="46"/>
      <c r="C25" s="28"/>
      <c r="D25" s="47">
        <f>MIN(D9:D22)</f>
        <v>0.82688596132088321</v>
      </c>
      <c r="E25" s="47">
        <f>MIN(E9:E22)</f>
        <v>-0.1</v>
      </c>
      <c r="F25" s="47">
        <f>MIN(F9:F22)</f>
        <v>1.4000000000000001</v>
      </c>
      <c r="G25" s="47">
        <f>MIN(G9:G22)</f>
        <v>1.8</v>
      </c>
      <c r="H25" s="47">
        <f>MIN(H9:H22)</f>
        <v>1.8</v>
      </c>
      <c r="I25" s="8"/>
      <c r="J25" s="47">
        <f>MIN(J9:J22)</f>
        <v>2.9</v>
      </c>
      <c r="K25" s="47">
        <f>MIN(K9:K22)</f>
        <v>1.9</v>
      </c>
      <c r="L25" s="47">
        <f>MIN(L9:L22)</f>
        <v>3.3</v>
      </c>
      <c r="M25" s="47">
        <f>MIN(M9:M22)</f>
        <v>3.8</v>
      </c>
      <c r="N25" s="47">
        <f>MIN(N9:N22)</f>
        <v>3.8</v>
      </c>
      <c r="O25" s="8"/>
      <c r="P25" s="48"/>
      <c r="Q25" s="48"/>
      <c r="R25" s="48"/>
      <c r="S25" s="48"/>
      <c r="T25" s="4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26"/>
    </row>
    <row r="26" spans="1:32" ht="12.75" customHeight="1" thickBot="1">
      <c r="A26" s="51"/>
      <c r="B26" s="49"/>
      <c r="C26" s="49"/>
      <c r="D26" s="50"/>
      <c r="E26" s="50"/>
      <c r="F26" s="50"/>
      <c r="G26" s="50"/>
      <c r="H26" s="50"/>
      <c r="I26" s="7"/>
      <c r="J26" s="50"/>
      <c r="K26" s="50"/>
      <c r="L26" s="50"/>
      <c r="M26" s="50"/>
      <c r="N26" s="50"/>
      <c r="O26" s="7"/>
      <c r="P26" s="50"/>
      <c r="Q26" s="50"/>
      <c r="R26" s="50"/>
      <c r="S26" s="50"/>
      <c r="T26" s="50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26"/>
    </row>
    <row r="27" spans="1:32" ht="24.75" customHeight="1" thickBot="1">
      <c r="A27" s="69" t="s">
        <v>16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3"/>
    </row>
    <row r="28" spans="1:32" s="1" customFormat="1" ht="14.25" customHeight="1">
      <c r="A28" s="5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26"/>
    </row>
    <row r="29" spans="1:32" ht="14.25" customHeight="1">
      <c r="A29" s="22" t="s">
        <v>0</v>
      </c>
      <c r="B29" s="23" t="s">
        <v>54</v>
      </c>
      <c r="C29" s="8"/>
      <c r="D29" s="528" t="s">
        <v>11</v>
      </c>
      <c r="E29" s="528"/>
      <c r="F29" s="528"/>
      <c r="G29" s="528"/>
      <c r="H29" s="528"/>
      <c r="I29" s="8"/>
      <c r="J29" s="528" t="s">
        <v>17</v>
      </c>
      <c r="K29" s="528"/>
      <c r="L29" s="528"/>
      <c r="M29" s="528"/>
      <c r="N29" s="528"/>
      <c r="O29" s="8"/>
      <c r="P29" s="528" t="s">
        <v>18</v>
      </c>
      <c r="Q29" s="528"/>
      <c r="R29" s="528"/>
      <c r="S29" s="528"/>
      <c r="T29" s="52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26"/>
    </row>
    <row r="30" spans="1:32" ht="14.25" customHeight="1">
      <c r="A30" s="22"/>
      <c r="B30" s="24"/>
      <c r="C30" s="8"/>
      <c r="D30" s="528" t="s">
        <v>6</v>
      </c>
      <c r="E30" s="528"/>
      <c r="F30" s="528"/>
      <c r="G30" s="528"/>
      <c r="H30" s="528"/>
      <c r="I30" s="8"/>
      <c r="J30" s="528" t="s">
        <v>6</v>
      </c>
      <c r="K30" s="528"/>
      <c r="L30" s="528"/>
      <c r="M30" s="528"/>
      <c r="N30" s="528"/>
      <c r="O30" s="8"/>
      <c r="P30" s="528" t="s">
        <v>6</v>
      </c>
      <c r="Q30" s="528"/>
      <c r="R30" s="528"/>
      <c r="S30" s="528"/>
      <c r="T30" s="52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26"/>
    </row>
    <row r="31" spans="1:32" s="3" customFormat="1" ht="14.25" customHeight="1">
      <c r="A31" s="27"/>
      <c r="B31" s="28"/>
      <c r="C31" s="28"/>
      <c r="D31" s="29">
        <v>2023</v>
      </c>
      <c r="E31" s="29">
        <v>2024</v>
      </c>
      <c r="F31" s="29">
        <v>2025</v>
      </c>
      <c r="G31" s="29">
        <v>2026</v>
      </c>
      <c r="H31" s="29">
        <v>2027</v>
      </c>
      <c r="I31" s="28"/>
      <c r="J31" s="29">
        <v>2023</v>
      </c>
      <c r="K31" s="29">
        <v>2024</v>
      </c>
      <c r="L31" s="29">
        <v>2025</v>
      </c>
      <c r="M31" s="29">
        <v>2026</v>
      </c>
      <c r="N31" s="29">
        <v>2027</v>
      </c>
      <c r="O31" s="8"/>
      <c r="P31" s="29">
        <v>2023</v>
      </c>
      <c r="Q31" s="29">
        <v>2024</v>
      </c>
      <c r="R31" s="29">
        <v>2025</v>
      </c>
      <c r="S31" s="29">
        <v>2026</v>
      </c>
      <c r="T31" s="29">
        <v>2027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26"/>
    </row>
    <row r="32" spans="1:32" s="3" customFormat="1" ht="14.25" customHeight="1">
      <c r="A32" s="27"/>
      <c r="B32" s="28"/>
      <c r="C32" s="28"/>
      <c r="D32" s="29"/>
      <c r="E32" s="29"/>
      <c r="F32" s="29"/>
      <c r="G32" s="29"/>
      <c r="H32" s="29"/>
      <c r="I32" s="28"/>
      <c r="J32" s="29"/>
      <c r="K32" s="29"/>
      <c r="L32" s="29"/>
      <c r="M32" s="29"/>
      <c r="N32" s="29"/>
      <c r="O32" s="8"/>
      <c r="P32" s="29"/>
      <c r="Q32" s="29"/>
      <c r="R32" s="29"/>
      <c r="S32" s="29"/>
      <c r="T32" s="29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26"/>
    </row>
    <row r="33" spans="1:32" s="4" customFormat="1" ht="14.25" customHeight="1">
      <c r="A33" s="30" t="s">
        <v>41</v>
      </c>
      <c r="B33" s="31">
        <v>45275</v>
      </c>
      <c r="C33" s="28"/>
      <c r="D33" s="32">
        <v>3.2124630586107714</v>
      </c>
      <c r="E33" s="32">
        <v>2.5149762944603653</v>
      </c>
      <c r="F33" s="32">
        <v>2.038712064660249</v>
      </c>
      <c r="G33" s="32">
        <v>1.9543843836731012</v>
      </c>
      <c r="H33" s="32">
        <v>2.0630491314866313</v>
      </c>
      <c r="I33" s="28"/>
      <c r="J33" s="32">
        <v>3.6894382275270914</v>
      </c>
      <c r="K33" s="32">
        <v>2.6172809526884695</v>
      </c>
      <c r="L33" s="32">
        <v>1.979466772775186</v>
      </c>
      <c r="M33" s="32">
        <v>2.0140333537412403</v>
      </c>
      <c r="N33" s="32">
        <v>2.0146385344360653</v>
      </c>
      <c r="O33" s="8"/>
      <c r="P33" s="32"/>
      <c r="Q33" s="32"/>
      <c r="R33" s="32"/>
      <c r="S33" s="32"/>
      <c r="T33" s="32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26"/>
    </row>
    <row r="34" spans="1:32" s="1" customFormat="1" ht="14.25" customHeight="1">
      <c r="A34" s="27" t="s">
        <v>43</v>
      </c>
      <c r="B34" s="35">
        <v>45250</v>
      </c>
      <c r="C34" s="28"/>
      <c r="D34" s="33">
        <v>4.3999999999999995</v>
      </c>
      <c r="E34" s="33">
        <v>4</v>
      </c>
      <c r="F34" s="33">
        <v>2.7</v>
      </c>
      <c r="G34" s="33">
        <v>1.4000000000000001</v>
      </c>
      <c r="H34" s="33">
        <v>1.9</v>
      </c>
      <c r="I34" s="28"/>
      <c r="J34" s="33">
        <v>4.2</v>
      </c>
      <c r="K34" s="33">
        <v>3.8</v>
      </c>
      <c r="L34" s="33">
        <v>2.6</v>
      </c>
      <c r="M34" s="33">
        <v>1.7704332688465163</v>
      </c>
      <c r="N34" s="33">
        <v>1.9</v>
      </c>
      <c r="O34" s="8"/>
      <c r="P34" s="33"/>
      <c r="Q34" s="33"/>
      <c r="R34" s="33"/>
      <c r="S34" s="33"/>
      <c r="T34" s="33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26"/>
    </row>
    <row r="35" spans="1:32" ht="14.25" customHeight="1">
      <c r="A35" s="37" t="s">
        <v>42</v>
      </c>
      <c r="B35" s="38">
        <v>45182</v>
      </c>
      <c r="C35" s="36"/>
      <c r="D35" s="39">
        <v>3.9</v>
      </c>
      <c r="E35" s="39">
        <v>1.9</v>
      </c>
      <c r="F35" s="39">
        <v>2.2000000000000002</v>
      </c>
      <c r="G35" s="39">
        <v>2.2999999999999998</v>
      </c>
      <c r="H35" s="39">
        <v>2.2000000000000002</v>
      </c>
      <c r="I35" s="28"/>
      <c r="J35" s="39">
        <v>3.5</v>
      </c>
      <c r="K35" s="39">
        <v>2.5</v>
      </c>
      <c r="L35" s="39">
        <v>2.4</v>
      </c>
      <c r="M35" s="39">
        <v>2.2000000000000002</v>
      </c>
      <c r="N35" s="39">
        <v>2.1</v>
      </c>
      <c r="O35" s="8"/>
      <c r="P35" s="39"/>
      <c r="Q35" s="39"/>
      <c r="R35" s="39"/>
      <c r="S35" s="39"/>
      <c r="T35" s="3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26"/>
    </row>
    <row r="36" spans="1:32" ht="14.25" customHeight="1">
      <c r="A36" s="27" t="s">
        <v>46</v>
      </c>
      <c r="B36" s="35">
        <v>45223</v>
      </c>
      <c r="C36" s="36"/>
      <c r="D36" s="33">
        <v>2.6528441227593014</v>
      </c>
      <c r="E36" s="33">
        <v>2.7390793769316746</v>
      </c>
      <c r="F36" s="33">
        <v>2.0824692657108512</v>
      </c>
      <c r="G36" s="33">
        <v>2.0398590310183318</v>
      </c>
      <c r="H36" s="33">
        <v>2.0707944914249765</v>
      </c>
      <c r="I36" s="28"/>
      <c r="J36" s="33">
        <v>3.7684442748923797</v>
      </c>
      <c r="K36" s="33">
        <v>2.6807205153327462</v>
      </c>
      <c r="L36" s="33">
        <v>2.0572626908359926</v>
      </c>
      <c r="M36" s="33">
        <v>1.9946644925600276</v>
      </c>
      <c r="N36" s="33">
        <v>1.9719188508150021</v>
      </c>
      <c r="O36" s="8"/>
      <c r="P36" s="33"/>
      <c r="Q36" s="33"/>
      <c r="R36" s="33"/>
      <c r="S36" s="33"/>
      <c r="T36" s="33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26"/>
    </row>
    <row r="37" spans="1:32" ht="14.25" customHeight="1">
      <c r="A37" s="37" t="s">
        <v>35</v>
      </c>
      <c r="B37" s="38">
        <v>45273</v>
      </c>
      <c r="C37" s="28"/>
      <c r="D37" s="39">
        <v>2.5</v>
      </c>
      <c r="E37" s="39">
        <v>1.7</v>
      </c>
      <c r="F37" s="39"/>
      <c r="G37" s="39"/>
      <c r="H37" s="39"/>
      <c r="I37" s="28"/>
      <c r="J37" s="39">
        <v>3.3</v>
      </c>
      <c r="K37" s="39">
        <v>2.2000000000000002</v>
      </c>
      <c r="L37" s="39"/>
      <c r="M37" s="39"/>
      <c r="N37" s="39"/>
      <c r="O37" s="8"/>
      <c r="P37" s="39"/>
      <c r="Q37" s="39"/>
      <c r="R37" s="39"/>
      <c r="S37" s="39"/>
      <c r="T37" s="3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26"/>
    </row>
    <row r="38" spans="1:32" ht="14.25" customHeight="1">
      <c r="A38" s="27" t="s">
        <v>44</v>
      </c>
      <c r="B38" s="35">
        <v>45187</v>
      </c>
      <c r="C38" s="28"/>
      <c r="D38" s="33">
        <v>2.1</v>
      </c>
      <c r="E38" s="33">
        <v>1.7000000000000002</v>
      </c>
      <c r="F38" s="33">
        <v>3.7</v>
      </c>
      <c r="G38" s="33"/>
      <c r="H38" s="33"/>
      <c r="I38" s="28"/>
      <c r="J38" s="33">
        <v>3.6</v>
      </c>
      <c r="K38" s="33">
        <v>1.8</v>
      </c>
      <c r="L38" s="33">
        <v>1.5</v>
      </c>
      <c r="M38" s="33"/>
      <c r="N38" s="33"/>
      <c r="O38" s="8"/>
      <c r="P38" s="33"/>
      <c r="Q38" s="33"/>
      <c r="R38" s="33"/>
      <c r="S38" s="33"/>
      <c r="T38" s="33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26"/>
    </row>
    <row r="39" spans="1:32" ht="14.25" customHeight="1">
      <c r="A39" s="30" t="s">
        <v>45</v>
      </c>
      <c r="B39" s="31">
        <v>45250</v>
      </c>
      <c r="C39" s="28"/>
      <c r="D39" s="32">
        <v>2.6</v>
      </c>
      <c r="E39" s="32">
        <v>2.9</v>
      </c>
      <c r="F39" s="32">
        <v>2.8000000000000003</v>
      </c>
      <c r="G39" s="32"/>
      <c r="H39" s="32"/>
      <c r="I39" s="28"/>
      <c r="J39" s="32">
        <v>3.7</v>
      </c>
      <c r="K39" s="32">
        <v>2.6</v>
      </c>
      <c r="L39" s="32">
        <v>2</v>
      </c>
      <c r="M39" s="32"/>
      <c r="N39" s="32"/>
      <c r="O39" s="8"/>
      <c r="P39" s="32"/>
      <c r="Q39" s="32"/>
      <c r="R39" s="32"/>
      <c r="S39" s="32"/>
      <c r="T39" s="3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26"/>
    </row>
    <row r="40" spans="1:32" ht="14.25" customHeight="1">
      <c r="A40" s="27" t="s">
        <v>2</v>
      </c>
      <c r="B40" s="35">
        <v>45190</v>
      </c>
      <c r="C40" s="28"/>
      <c r="D40" s="33">
        <v>2.5</v>
      </c>
      <c r="E40" s="33">
        <v>2.3000000000000003</v>
      </c>
      <c r="F40" s="33">
        <v>2.0999999999999996</v>
      </c>
      <c r="G40" s="33">
        <v>-0.59999999999999964</v>
      </c>
      <c r="H40" s="33">
        <v>1.4</v>
      </c>
      <c r="I40" s="28"/>
      <c r="J40" s="33">
        <v>4.2</v>
      </c>
      <c r="K40" s="33">
        <v>3.8</v>
      </c>
      <c r="L40" s="33">
        <v>2.6</v>
      </c>
      <c r="M40" s="33">
        <v>1.7704332688465163</v>
      </c>
      <c r="N40" s="33">
        <v>1.9</v>
      </c>
      <c r="O40" s="8"/>
      <c r="P40" s="33">
        <v>4.2000000000000011</v>
      </c>
      <c r="Q40" s="33">
        <v>3.8</v>
      </c>
      <c r="R40" s="33">
        <v>2.6</v>
      </c>
      <c r="S40" s="33">
        <v>1.7704332688465163</v>
      </c>
      <c r="T40" s="33">
        <v>1.8999999999999995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26"/>
    </row>
    <row r="41" spans="1:32" ht="14.25" customHeight="1">
      <c r="A41" s="30" t="s">
        <v>38</v>
      </c>
      <c r="B41" s="31">
        <v>45182</v>
      </c>
      <c r="C41" s="28"/>
      <c r="D41" s="32">
        <v>1.6</v>
      </c>
      <c r="E41" s="32">
        <v>1.9000000000000001</v>
      </c>
      <c r="F41" s="32"/>
      <c r="G41" s="32"/>
      <c r="H41" s="32"/>
      <c r="I41" s="28"/>
      <c r="J41" s="32">
        <v>3.7</v>
      </c>
      <c r="K41" s="32">
        <v>2.2999999999999998</v>
      </c>
      <c r="L41" s="32"/>
      <c r="M41" s="32"/>
      <c r="N41" s="32"/>
      <c r="O41" s="8"/>
      <c r="P41" s="32"/>
      <c r="Q41" s="32"/>
      <c r="R41" s="32"/>
      <c r="S41" s="32"/>
      <c r="T41" s="3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26"/>
    </row>
    <row r="42" spans="1:32" ht="14.25" customHeight="1">
      <c r="A42" s="27" t="s">
        <v>39</v>
      </c>
      <c r="B42" s="35">
        <v>45275</v>
      </c>
      <c r="C42" s="28"/>
      <c r="D42" s="33">
        <v>2.5</v>
      </c>
      <c r="E42" s="33">
        <v>2.2999999999999998</v>
      </c>
      <c r="F42" s="33">
        <v>1.6999999999999997</v>
      </c>
      <c r="G42" s="33"/>
      <c r="H42" s="33"/>
      <c r="I42" s="28"/>
      <c r="J42" s="33">
        <v>3.8</v>
      </c>
      <c r="K42" s="33">
        <v>2.9</v>
      </c>
      <c r="L42" s="33">
        <v>2.2999999999999998</v>
      </c>
      <c r="M42" s="33"/>
      <c r="N42" s="33"/>
      <c r="O42" s="8"/>
      <c r="P42" s="33"/>
      <c r="Q42" s="33"/>
      <c r="R42" s="33"/>
      <c r="S42" s="33"/>
      <c r="T42" s="33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26"/>
    </row>
    <row r="43" spans="1:32" ht="14.25" customHeight="1">
      <c r="A43" s="30" t="s">
        <v>36</v>
      </c>
      <c r="B43" s="31">
        <v>45148</v>
      </c>
      <c r="C43" s="28"/>
      <c r="D43" s="32">
        <v>2</v>
      </c>
      <c r="E43" s="32">
        <v>1.6</v>
      </c>
      <c r="F43" s="32">
        <v>1.9</v>
      </c>
      <c r="G43" s="32"/>
      <c r="H43" s="32"/>
      <c r="I43" s="28"/>
      <c r="J43" s="32">
        <v>3.8</v>
      </c>
      <c r="K43" s="32">
        <v>2.2000000000000002</v>
      </c>
      <c r="L43" s="32">
        <v>1.9</v>
      </c>
      <c r="M43" s="32"/>
      <c r="N43" s="32"/>
      <c r="O43" s="8"/>
      <c r="P43" s="32">
        <v>3.9971213562419505</v>
      </c>
      <c r="Q43" s="32">
        <v>2.8442256102151786</v>
      </c>
      <c r="R43" s="32">
        <v>1.9057445826784924</v>
      </c>
      <c r="S43" s="32">
        <v>1.7711340373469442</v>
      </c>
      <c r="T43" s="32">
        <v>1.7461066590763075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26"/>
    </row>
    <row r="44" spans="1:32" ht="14.25" customHeight="1">
      <c r="A44" s="27" t="s">
        <v>40</v>
      </c>
      <c r="B44" s="35">
        <v>45279</v>
      </c>
      <c r="C44" s="28"/>
      <c r="D44" s="33">
        <v>2.6999999999999997</v>
      </c>
      <c r="E44" s="33">
        <v>2.9000000000000004</v>
      </c>
      <c r="F44" s="33">
        <v>2.2999999999999998</v>
      </c>
      <c r="G44" s="33"/>
      <c r="H44" s="33"/>
      <c r="I44" s="28"/>
      <c r="J44" s="33">
        <v>3.4</v>
      </c>
      <c r="K44" s="33">
        <v>2.5</v>
      </c>
      <c r="L44" s="33">
        <v>2</v>
      </c>
      <c r="M44" s="33"/>
      <c r="N44" s="33"/>
      <c r="O44" s="8"/>
      <c r="P44" s="33"/>
      <c r="Q44" s="33"/>
      <c r="R44" s="33"/>
      <c r="S44" s="33"/>
      <c r="T44" s="33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26"/>
    </row>
    <row r="45" spans="1:32" ht="14.25" customHeight="1">
      <c r="A45" s="30" t="s">
        <v>1</v>
      </c>
      <c r="B45" s="31">
        <v>45232</v>
      </c>
      <c r="C45" s="28"/>
      <c r="D45" s="32">
        <v>3.2731140386791164</v>
      </c>
      <c r="E45" s="32">
        <v>2.6465729148719803</v>
      </c>
      <c r="F45" s="32"/>
      <c r="G45" s="32"/>
      <c r="H45" s="32"/>
      <c r="I45" s="28"/>
      <c r="J45" s="32">
        <v>3.9</v>
      </c>
      <c r="K45" s="32">
        <v>2.2999999999999998</v>
      </c>
      <c r="L45" s="32"/>
      <c r="M45" s="32"/>
      <c r="N45" s="32"/>
      <c r="O45" s="8"/>
      <c r="P45" s="32">
        <v>3.3043971483975874</v>
      </c>
      <c r="Q45" s="32">
        <v>1.8728243137001661</v>
      </c>
      <c r="R45" s="32">
        <v>1.4281376123668263</v>
      </c>
      <c r="S45" s="32">
        <v>1.3690032120573137</v>
      </c>
      <c r="T45" s="32">
        <v>1.3625681875507636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26"/>
    </row>
    <row r="46" spans="1:32" ht="14.25" customHeight="1">
      <c r="A46" s="27" t="s">
        <v>37</v>
      </c>
      <c r="B46" s="35">
        <v>45224</v>
      </c>
      <c r="C46" s="36"/>
      <c r="D46" s="33">
        <v>2.2689021930764133</v>
      </c>
      <c r="E46" s="33">
        <v>1.6707371481899136</v>
      </c>
      <c r="F46" s="33">
        <v>0.56353712051669635</v>
      </c>
      <c r="G46" s="33"/>
      <c r="H46" s="33"/>
      <c r="I46" s="28"/>
      <c r="J46" s="33">
        <v>3.9</v>
      </c>
      <c r="K46" s="33">
        <v>2.9</v>
      </c>
      <c r="L46" s="33">
        <v>2.2000000000000002</v>
      </c>
      <c r="M46" s="33"/>
      <c r="N46" s="33"/>
      <c r="O46" s="8"/>
      <c r="P46" s="33">
        <v>3.2</v>
      </c>
      <c r="Q46" s="33">
        <v>2.1</v>
      </c>
      <c r="R46" s="33">
        <v>2.4</v>
      </c>
      <c r="S46" s="33">
        <v>2.2000000000000002</v>
      </c>
      <c r="T46" s="33">
        <v>2.1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26"/>
    </row>
    <row r="47" spans="1:32" ht="12.75" customHeight="1">
      <c r="A47" s="40" t="s">
        <v>7</v>
      </c>
      <c r="B47" s="24"/>
      <c r="C47" s="41"/>
      <c r="D47" s="42">
        <f>AVERAGE(D33:D46)</f>
        <v>2.7290945295089726</v>
      </c>
      <c r="E47" s="42">
        <f t="shared" ref="E47:J47" si="0">AVERAGE(E33:E46)</f>
        <v>2.3408118381752812</v>
      </c>
      <c r="F47" s="42">
        <f t="shared" si="0"/>
        <v>2.1895198591716176</v>
      </c>
      <c r="G47" s="42">
        <f t="shared" si="0"/>
        <v>1.4188486829382865</v>
      </c>
      <c r="H47" s="42">
        <f t="shared" si="0"/>
        <v>1.9267687245823215</v>
      </c>
      <c r="I47" s="43"/>
      <c r="J47" s="42">
        <f t="shared" si="0"/>
        <v>3.7469916073156755</v>
      </c>
      <c r="K47" s="42">
        <f t="shared" ref="K47" si="1">AVERAGE(K33:K46)</f>
        <v>2.6498572477158011</v>
      </c>
      <c r="L47" s="42">
        <f t="shared" ref="L47" si="2">AVERAGE(L33:L46)</f>
        <v>2.139702678510107</v>
      </c>
      <c r="M47" s="42">
        <f t="shared" ref="M47" si="3">AVERAGE(M33:M46)</f>
        <v>1.9499128767988601</v>
      </c>
      <c r="N47" s="42">
        <f t="shared" ref="N47" si="4">AVERAGE(N33:N46)</f>
        <v>1.9773114770502134</v>
      </c>
      <c r="O47" s="8"/>
      <c r="P47" s="42">
        <f t="shared" ref="P47" si="5">AVERAGE(P33:P46)</f>
        <v>3.6753796261598843</v>
      </c>
      <c r="Q47" s="42">
        <f t="shared" ref="Q47" si="6">AVERAGE(Q33:Q46)</f>
        <v>2.654262480978836</v>
      </c>
      <c r="R47" s="42">
        <f t="shared" ref="R47" si="7">AVERAGE(R33:R46)</f>
        <v>2.0834705487613294</v>
      </c>
      <c r="S47" s="42">
        <f t="shared" ref="S47" si="8">AVERAGE(S33:S46)</f>
        <v>1.7776426295626935</v>
      </c>
      <c r="T47" s="42">
        <f t="shared" ref="T47" si="9">AVERAGE(T33:T46)</f>
        <v>1.7771687116567678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26"/>
    </row>
    <row r="48" spans="1:32" ht="12.75" customHeight="1">
      <c r="A48" s="45" t="s">
        <v>9</v>
      </c>
      <c r="B48" s="46"/>
      <c r="C48" s="28"/>
      <c r="D48" s="47">
        <f>MAX(D33:D46)</f>
        <v>4.3999999999999995</v>
      </c>
      <c r="E48" s="47">
        <f t="shared" ref="E48:H48" si="10">MAX(E33:E46)</f>
        <v>4</v>
      </c>
      <c r="F48" s="47">
        <f t="shared" si="10"/>
        <v>3.7</v>
      </c>
      <c r="G48" s="47">
        <f t="shared" si="10"/>
        <v>2.2999999999999998</v>
      </c>
      <c r="H48" s="47">
        <f t="shared" si="10"/>
        <v>2.2000000000000002</v>
      </c>
      <c r="I48" s="8"/>
      <c r="J48" s="47">
        <f t="shared" ref="J48:N48" si="11">MAX(J33:J46)</f>
        <v>4.2</v>
      </c>
      <c r="K48" s="47">
        <f t="shared" si="11"/>
        <v>3.8</v>
      </c>
      <c r="L48" s="47">
        <f t="shared" si="11"/>
        <v>2.6</v>
      </c>
      <c r="M48" s="47">
        <f t="shared" si="11"/>
        <v>2.2000000000000002</v>
      </c>
      <c r="N48" s="47">
        <f t="shared" si="11"/>
        <v>2.1</v>
      </c>
      <c r="O48" s="8"/>
      <c r="P48" s="47">
        <f t="shared" ref="P48:T48" si="12">MAX(P33:P46)</f>
        <v>4.2000000000000011</v>
      </c>
      <c r="Q48" s="47">
        <f t="shared" si="12"/>
        <v>3.8</v>
      </c>
      <c r="R48" s="47">
        <f t="shared" si="12"/>
        <v>2.6</v>
      </c>
      <c r="S48" s="47">
        <f t="shared" si="12"/>
        <v>2.2000000000000002</v>
      </c>
      <c r="T48" s="47">
        <f t="shared" si="12"/>
        <v>2.1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26"/>
    </row>
    <row r="49" spans="1:32" ht="12.75" customHeight="1">
      <c r="A49" s="45" t="s">
        <v>8</v>
      </c>
      <c r="B49" s="46"/>
      <c r="C49" s="28"/>
      <c r="D49" s="47">
        <f>MIN(D32:D45)</f>
        <v>1.6</v>
      </c>
      <c r="E49" s="47">
        <f t="shared" ref="E49:H49" si="13">MIN(E32:E45)</f>
        <v>1.6</v>
      </c>
      <c r="F49" s="47">
        <f t="shared" si="13"/>
        <v>1.6999999999999997</v>
      </c>
      <c r="G49" s="47">
        <f t="shared" si="13"/>
        <v>-0.59999999999999964</v>
      </c>
      <c r="H49" s="47">
        <f t="shared" si="13"/>
        <v>1.4</v>
      </c>
      <c r="I49" s="8"/>
      <c r="J49" s="47">
        <f t="shared" ref="J49:N49" si="14">MIN(J32:J45)</f>
        <v>3.3</v>
      </c>
      <c r="K49" s="47">
        <f t="shared" si="14"/>
        <v>1.8</v>
      </c>
      <c r="L49" s="47">
        <f t="shared" si="14"/>
        <v>1.5</v>
      </c>
      <c r="M49" s="47">
        <f t="shared" si="14"/>
        <v>1.7704332688465163</v>
      </c>
      <c r="N49" s="47">
        <f t="shared" si="14"/>
        <v>1.9</v>
      </c>
      <c r="O49" s="8"/>
      <c r="P49" s="47">
        <f t="shared" ref="P49:T49" si="15">MIN(P32:P45)</f>
        <v>3.3043971483975874</v>
      </c>
      <c r="Q49" s="47">
        <f t="shared" si="15"/>
        <v>1.8728243137001661</v>
      </c>
      <c r="R49" s="47">
        <f t="shared" si="15"/>
        <v>1.4281376123668263</v>
      </c>
      <c r="S49" s="47">
        <f t="shared" si="15"/>
        <v>1.3690032120573137</v>
      </c>
      <c r="T49" s="47">
        <f t="shared" si="15"/>
        <v>1.3625681875507636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26"/>
    </row>
    <row r="50" spans="1:32" s="1" customFormat="1" ht="10.5" customHeight="1" thickBot="1">
      <c r="A50" s="5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26"/>
    </row>
    <row r="51" spans="1:32" ht="20.25" customHeight="1" thickBot="1">
      <c r="A51" s="69" t="s">
        <v>19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3"/>
    </row>
    <row r="52" spans="1:32" s="1" customFormat="1" ht="14.25" customHeight="1">
      <c r="A52" s="5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26"/>
    </row>
    <row r="53" spans="1:32" ht="14.25" customHeight="1">
      <c r="A53" s="22" t="s">
        <v>0</v>
      </c>
      <c r="B53" s="23" t="s">
        <v>54</v>
      </c>
      <c r="C53" s="8"/>
      <c r="D53" s="528" t="s">
        <v>20</v>
      </c>
      <c r="E53" s="528"/>
      <c r="F53" s="528"/>
      <c r="G53" s="528"/>
      <c r="H53" s="528"/>
      <c r="I53" s="8"/>
      <c r="J53" s="528" t="s">
        <v>21</v>
      </c>
      <c r="K53" s="528"/>
      <c r="L53" s="528"/>
      <c r="M53" s="528"/>
      <c r="N53" s="528"/>
      <c r="O53" s="8"/>
      <c r="P53" s="529"/>
      <c r="Q53" s="529"/>
      <c r="R53" s="529"/>
      <c r="S53" s="529"/>
      <c r="T53" s="529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26"/>
    </row>
    <row r="54" spans="1:32" ht="14.25" customHeight="1">
      <c r="A54" s="22"/>
      <c r="B54" s="24"/>
      <c r="C54" s="8"/>
      <c r="D54" s="528" t="s">
        <v>6</v>
      </c>
      <c r="E54" s="528"/>
      <c r="F54" s="528"/>
      <c r="G54" s="528"/>
      <c r="H54" s="528"/>
      <c r="I54" s="8"/>
      <c r="J54" s="528" t="s">
        <v>6</v>
      </c>
      <c r="K54" s="528"/>
      <c r="L54" s="528"/>
      <c r="M54" s="528"/>
      <c r="N54" s="528"/>
      <c r="O54" s="8"/>
      <c r="P54" s="529"/>
      <c r="Q54" s="529"/>
      <c r="R54" s="529"/>
      <c r="S54" s="529"/>
      <c r="T54" s="529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26"/>
    </row>
    <row r="55" spans="1:32" ht="14.25" customHeight="1">
      <c r="A55" s="27"/>
      <c r="B55" s="28"/>
      <c r="C55" s="28"/>
      <c r="D55" s="29">
        <v>2023</v>
      </c>
      <c r="E55" s="29">
        <v>2024</v>
      </c>
      <c r="F55" s="29">
        <v>2025</v>
      </c>
      <c r="G55" s="29">
        <v>2026</v>
      </c>
      <c r="H55" s="29">
        <v>2027</v>
      </c>
      <c r="I55" s="28"/>
      <c r="J55" s="29">
        <v>2023</v>
      </c>
      <c r="K55" s="29">
        <v>2024</v>
      </c>
      <c r="L55" s="29">
        <v>2025</v>
      </c>
      <c r="M55" s="29">
        <v>2026</v>
      </c>
      <c r="N55" s="29">
        <v>2027</v>
      </c>
      <c r="O55" s="8"/>
      <c r="P55" s="29"/>
      <c r="Q55" s="29"/>
      <c r="R55" s="29"/>
      <c r="S55" s="29"/>
      <c r="T55" s="29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26"/>
    </row>
    <row r="56" spans="1:32" ht="14.25" customHeight="1">
      <c r="A56" s="56"/>
      <c r="B56" s="28"/>
      <c r="C56" s="28"/>
      <c r="D56" s="29"/>
      <c r="E56" s="29"/>
      <c r="F56" s="29"/>
      <c r="G56" s="29"/>
      <c r="H56" s="29"/>
      <c r="I56" s="28"/>
      <c r="J56" s="29"/>
      <c r="K56" s="29"/>
      <c r="L56" s="29"/>
      <c r="M56" s="29"/>
      <c r="N56" s="29"/>
      <c r="O56" s="8"/>
      <c r="P56" s="29"/>
      <c r="Q56" s="29"/>
      <c r="R56" s="29"/>
      <c r="S56" s="29"/>
      <c r="T56" s="29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26"/>
    </row>
    <row r="57" spans="1:32" ht="12.75" customHeight="1">
      <c r="A57" s="37" t="s">
        <v>41</v>
      </c>
      <c r="B57" s="38">
        <v>45275</v>
      </c>
      <c r="C57" s="36"/>
      <c r="D57" s="1015">
        <v>5.5196292275857282</v>
      </c>
      <c r="E57" s="1015">
        <v>3.1259577825083684</v>
      </c>
      <c r="F57" s="1015">
        <v>4.0825645907545303</v>
      </c>
      <c r="G57" s="1015">
        <v>4.1930707902086271</v>
      </c>
      <c r="H57" s="1015">
        <v>4.3357531050500793</v>
      </c>
      <c r="I57" s="28"/>
      <c r="J57" s="39">
        <v>0.54361395160390713</v>
      </c>
      <c r="K57" s="39">
        <v>2.5405772303011718</v>
      </c>
      <c r="L57" s="39">
        <v>3.687245602920123</v>
      </c>
      <c r="M57" s="39">
        <v>4.0249455931514397</v>
      </c>
      <c r="N57" s="39">
        <v>4.1188235792855599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26"/>
    </row>
    <row r="58" spans="1:32" ht="12.75" customHeight="1">
      <c r="A58" s="27" t="s">
        <v>43</v>
      </c>
      <c r="B58" s="35">
        <v>45250</v>
      </c>
      <c r="C58" s="36"/>
      <c r="D58" s="33">
        <v>6.6000000000000005</v>
      </c>
      <c r="E58" s="33">
        <v>5.5</v>
      </c>
      <c r="F58" s="33">
        <v>4.5</v>
      </c>
      <c r="G58" s="33">
        <v>5.5704332688465161</v>
      </c>
      <c r="H58" s="33">
        <v>4.3999999999999995</v>
      </c>
      <c r="I58" s="28"/>
      <c r="J58" s="33">
        <v>7.1000000000000005</v>
      </c>
      <c r="K58" s="33">
        <v>5</v>
      </c>
      <c r="L58" s="33">
        <v>4</v>
      </c>
      <c r="M58" s="33">
        <v>6.0704332688465161</v>
      </c>
      <c r="N58" s="33">
        <v>4.8999999999999995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26"/>
    </row>
    <row r="59" spans="1:32" ht="12.75" customHeight="1">
      <c r="A59" s="37" t="s">
        <v>42</v>
      </c>
      <c r="B59" s="38">
        <v>45182</v>
      </c>
      <c r="C59" s="36"/>
      <c r="D59" s="32"/>
      <c r="E59" s="32"/>
      <c r="F59" s="32"/>
      <c r="G59" s="32"/>
      <c r="H59" s="32"/>
      <c r="I59" s="28"/>
      <c r="J59" s="39">
        <v>4.7</v>
      </c>
      <c r="K59" s="39">
        <v>2.2999999999999998</v>
      </c>
      <c r="L59" s="39">
        <v>4.0999999999999996</v>
      </c>
      <c r="M59" s="39">
        <v>5.4</v>
      </c>
      <c r="N59" s="39">
        <v>5.7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26"/>
    </row>
    <row r="60" spans="1:32" ht="12.75" customHeight="1">
      <c r="A60" s="27" t="s">
        <v>35</v>
      </c>
      <c r="B60" s="35"/>
      <c r="C60" s="36"/>
      <c r="D60" s="33"/>
      <c r="E60" s="33"/>
      <c r="F60" s="33"/>
      <c r="G60" s="33"/>
      <c r="H60" s="33"/>
      <c r="I60" s="28"/>
      <c r="J60" s="33"/>
      <c r="K60" s="33"/>
      <c r="L60" s="33"/>
      <c r="M60" s="33"/>
      <c r="N60" s="33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26"/>
    </row>
    <row r="61" spans="1:32" ht="12.75" customHeight="1">
      <c r="A61" s="37" t="s">
        <v>46</v>
      </c>
      <c r="B61" s="38">
        <v>45223</v>
      </c>
      <c r="C61" s="36"/>
      <c r="D61" s="39">
        <v>6.0985857387458875</v>
      </c>
      <c r="E61" s="39">
        <v>3.581203925300902</v>
      </c>
      <c r="F61" s="39">
        <v>4.1641762302475627</v>
      </c>
      <c r="G61" s="39">
        <v>4.5709665110497788</v>
      </c>
      <c r="H61" s="39">
        <v>4.739449883577862</v>
      </c>
      <c r="I61" s="28"/>
      <c r="J61" s="39"/>
      <c r="K61" s="39"/>
      <c r="L61" s="39"/>
      <c r="M61" s="39"/>
      <c r="N61" s="39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26"/>
    </row>
    <row r="62" spans="1:32" ht="12.75" customHeight="1">
      <c r="A62" s="27" t="s">
        <v>44</v>
      </c>
      <c r="B62" s="35">
        <v>45187</v>
      </c>
      <c r="C62" s="36"/>
      <c r="D62" s="33">
        <v>4</v>
      </c>
      <c r="E62" s="33">
        <v>3.2</v>
      </c>
      <c r="F62" s="33"/>
      <c r="G62" s="33"/>
      <c r="H62" s="33"/>
      <c r="I62" s="28"/>
      <c r="J62" s="33">
        <v>5.7</v>
      </c>
      <c r="K62" s="33">
        <v>3.1</v>
      </c>
      <c r="L62" s="33">
        <v>3.6</v>
      </c>
      <c r="M62" s="33"/>
      <c r="N62" s="33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26"/>
    </row>
    <row r="63" spans="1:32" ht="12.75" customHeight="1">
      <c r="A63" s="37" t="s">
        <v>45</v>
      </c>
      <c r="B63" s="38"/>
      <c r="C63" s="36"/>
      <c r="D63" s="6"/>
      <c r="E63" s="6"/>
      <c r="F63" s="39"/>
      <c r="G63" s="39"/>
      <c r="H63" s="39"/>
      <c r="I63" s="28"/>
      <c r="J63" s="39"/>
      <c r="K63" s="39"/>
      <c r="L63" s="39"/>
      <c r="M63" s="39"/>
      <c r="N63" s="39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26"/>
    </row>
    <row r="64" spans="1:32" ht="12.75" customHeight="1">
      <c r="A64" s="27" t="s">
        <v>2</v>
      </c>
      <c r="B64" s="35">
        <v>45190</v>
      </c>
      <c r="C64" s="28"/>
      <c r="D64" s="33"/>
      <c r="E64" s="33"/>
      <c r="F64" s="33"/>
      <c r="G64" s="33"/>
      <c r="H64" s="33"/>
      <c r="I64" s="28"/>
      <c r="J64" s="33">
        <v>7.1000000000000005</v>
      </c>
      <c r="K64" s="33">
        <v>5</v>
      </c>
      <c r="L64" s="33">
        <v>4</v>
      </c>
      <c r="M64" s="33">
        <v>6.0704332688465161</v>
      </c>
      <c r="N64" s="33">
        <v>4.8999999999999995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26"/>
    </row>
    <row r="65" spans="1:32" ht="12.75" customHeight="1">
      <c r="A65" s="30" t="s">
        <v>38</v>
      </c>
      <c r="B65" s="31">
        <v>45273</v>
      </c>
      <c r="C65" s="36"/>
      <c r="D65" s="39">
        <v>6.6</v>
      </c>
      <c r="E65" s="39">
        <v>5.5</v>
      </c>
      <c r="F65" s="39">
        <v>4.5</v>
      </c>
      <c r="G65" s="39">
        <v>5.6</v>
      </c>
      <c r="H65" s="39">
        <v>4.4000000000000004</v>
      </c>
      <c r="I65" s="28"/>
      <c r="J65" s="39">
        <v>1.6</v>
      </c>
      <c r="K65" s="39">
        <v>1.4</v>
      </c>
      <c r="L65" s="39"/>
      <c r="M65" s="39"/>
      <c r="N65" s="39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26"/>
    </row>
    <row r="66" spans="1:32" ht="12.75" customHeight="1">
      <c r="A66" s="27" t="s">
        <v>39</v>
      </c>
      <c r="B66" s="35"/>
      <c r="C66" s="36"/>
      <c r="D66" s="33"/>
      <c r="E66" s="33"/>
      <c r="F66" s="33"/>
      <c r="G66" s="33"/>
      <c r="H66" s="33"/>
      <c r="I66" s="28"/>
      <c r="J66" s="33"/>
      <c r="K66" s="33"/>
      <c r="L66" s="33"/>
      <c r="M66" s="33"/>
      <c r="N66" s="33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26"/>
    </row>
    <row r="67" spans="1:32" ht="12.75" customHeight="1">
      <c r="A67" s="30" t="s">
        <v>36</v>
      </c>
      <c r="B67" s="31">
        <v>45182</v>
      </c>
      <c r="C67" s="28"/>
      <c r="D67" s="39">
        <v>4.8</v>
      </c>
      <c r="E67" s="39">
        <v>2.6</v>
      </c>
      <c r="F67" s="39">
        <v>4.2</v>
      </c>
      <c r="G67" s="39">
        <v>5</v>
      </c>
      <c r="H67" s="39">
        <v>5.2</v>
      </c>
      <c r="I67" s="28"/>
      <c r="J67" s="32">
        <v>4.7</v>
      </c>
      <c r="K67" s="32">
        <v>2.2999999999999998</v>
      </c>
      <c r="L67" s="32">
        <v>4.0999999999999996</v>
      </c>
      <c r="M67" s="32">
        <v>5.4</v>
      </c>
      <c r="N67" s="32">
        <v>5.7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26"/>
    </row>
    <row r="68" spans="1:32" ht="12.75" customHeight="1">
      <c r="A68" s="27" t="s">
        <v>40</v>
      </c>
      <c r="B68" s="35">
        <v>45279</v>
      </c>
      <c r="C68" s="36"/>
      <c r="D68" s="1"/>
      <c r="E68" s="1"/>
      <c r="F68" s="1"/>
      <c r="G68" s="1"/>
      <c r="H68" s="1"/>
      <c r="I68" s="28"/>
      <c r="J68" s="33">
        <v>1</v>
      </c>
      <c r="K68" s="33">
        <v>2.1</v>
      </c>
      <c r="L68" s="33">
        <v>4.3</v>
      </c>
      <c r="M68" s="33"/>
      <c r="N68" s="33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26"/>
    </row>
    <row r="69" spans="1:32" ht="12.75" customHeight="1">
      <c r="A69" s="30" t="s">
        <v>1</v>
      </c>
      <c r="B69" s="31">
        <v>45232</v>
      </c>
      <c r="C69" s="28"/>
      <c r="D69" s="32">
        <v>4</v>
      </c>
      <c r="E69" s="32">
        <v>3.2</v>
      </c>
      <c r="F69" s="32"/>
      <c r="G69" s="32"/>
      <c r="H69" s="32"/>
      <c r="I69" s="28"/>
      <c r="J69" s="32">
        <v>1.2</v>
      </c>
      <c r="K69" s="32">
        <v>2.5</v>
      </c>
      <c r="L69" s="32"/>
      <c r="M69" s="32"/>
      <c r="N69" s="32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26"/>
    </row>
    <row r="70" spans="1:32" ht="12.75" customHeight="1">
      <c r="A70" s="27" t="s">
        <v>37</v>
      </c>
      <c r="B70" s="35">
        <v>45190</v>
      </c>
      <c r="C70" s="36"/>
      <c r="D70" s="33">
        <v>6.4</v>
      </c>
      <c r="E70" s="33">
        <v>3.8</v>
      </c>
      <c r="F70" s="33">
        <v>4.4000000000000004</v>
      </c>
      <c r="G70" s="33">
        <v>4.8</v>
      </c>
      <c r="H70" s="33">
        <v>4.7</v>
      </c>
      <c r="I70" s="28"/>
      <c r="J70" s="33"/>
      <c r="K70" s="33"/>
      <c r="L70" s="33"/>
      <c r="M70" s="33"/>
      <c r="N70" s="33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26"/>
    </row>
    <row r="71" spans="1:32" ht="12.75" customHeight="1">
      <c r="A71" s="40" t="s">
        <v>7</v>
      </c>
      <c r="B71" s="24"/>
      <c r="C71" s="41"/>
      <c r="D71" s="42">
        <f>AVERAGE(D58:D70)</f>
        <v>5.4997979626779827</v>
      </c>
      <c r="E71" s="42">
        <f>AVERAGE(E58:E70)</f>
        <v>3.9116005607572717</v>
      </c>
      <c r="F71" s="42">
        <f>AVERAGE(F58:F70)</f>
        <v>4.352835246049513</v>
      </c>
      <c r="G71" s="42">
        <f>AVERAGE(G58:G70)</f>
        <v>5.1082799559792589</v>
      </c>
      <c r="H71" s="42">
        <f>AVERAGE(H58:H70)</f>
        <v>4.6878899767155726</v>
      </c>
      <c r="I71" s="43"/>
      <c r="J71" s="42">
        <f>AVERAGE(J57:J70)</f>
        <v>3.7381793279559901</v>
      </c>
      <c r="K71" s="42">
        <f>AVERAGE(K57:K70)</f>
        <v>2.9156196922556861</v>
      </c>
      <c r="L71" s="42">
        <f>AVERAGE(L57:L70)</f>
        <v>3.9696065147028752</v>
      </c>
      <c r="M71" s="42">
        <f>AVERAGE(M57:M70)</f>
        <v>5.3931624261688942</v>
      </c>
      <c r="N71" s="42">
        <f>AVERAGE(N57:N70)</f>
        <v>5.0637647158571113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26"/>
    </row>
    <row r="72" spans="1:32" ht="12.75" customHeight="1">
      <c r="A72" s="45" t="s">
        <v>9</v>
      </c>
      <c r="B72" s="46"/>
      <c r="C72" s="28"/>
      <c r="D72" s="47">
        <f>MAX(D58:D70)</f>
        <v>6.6000000000000005</v>
      </c>
      <c r="E72" s="47">
        <f>MAX(E58:E70)</f>
        <v>5.5</v>
      </c>
      <c r="F72" s="47">
        <f>MAX(F58:F70)</f>
        <v>4.5</v>
      </c>
      <c r="G72" s="47">
        <f>MAX(G58:G70)</f>
        <v>5.6</v>
      </c>
      <c r="H72" s="47">
        <f>MAX(H58:H70)</f>
        <v>5.2</v>
      </c>
      <c r="I72" s="8"/>
      <c r="J72" s="47">
        <f>MAX(J57:J70)</f>
        <v>7.1000000000000005</v>
      </c>
      <c r="K72" s="47">
        <f>MAX(K57:K70)</f>
        <v>5</v>
      </c>
      <c r="L72" s="47">
        <f>MAX(L57:L70)</f>
        <v>4.3</v>
      </c>
      <c r="M72" s="47">
        <f>MAX(M57:M70)</f>
        <v>6.0704332688465161</v>
      </c>
      <c r="N72" s="47">
        <f>MAX(N57:N70)</f>
        <v>5.7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26"/>
    </row>
    <row r="73" spans="1:32" ht="12.75" customHeight="1">
      <c r="A73" s="45" t="s">
        <v>8</v>
      </c>
      <c r="B73" s="46"/>
      <c r="C73" s="28"/>
      <c r="D73" s="47">
        <f>MIN(D58:D70)</f>
        <v>4</v>
      </c>
      <c r="E73" s="47">
        <f>MIN(E58:E70)</f>
        <v>2.6</v>
      </c>
      <c r="F73" s="47">
        <f>MIN(F58:F70)</f>
        <v>4.1641762302475627</v>
      </c>
      <c r="G73" s="47">
        <f>MIN(G58:G70)</f>
        <v>4.5709665110497788</v>
      </c>
      <c r="H73" s="47">
        <f>MIN(H58:H70)</f>
        <v>4.3999999999999995</v>
      </c>
      <c r="I73" s="8"/>
      <c r="J73" s="47">
        <f>MIN(J57:J70)</f>
        <v>0.54361395160390713</v>
      </c>
      <c r="K73" s="47">
        <f>MIN(K57:K70)</f>
        <v>1.4</v>
      </c>
      <c r="L73" s="47">
        <f>MIN(L57:L70)</f>
        <v>3.6</v>
      </c>
      <c r="M73" s="47">
        <f>MIN(M57:M70)</f>
        <v>4.0249455931514397</v>
      </c>
      <c r="N73" s="47">
        <f>MIN(N57:N70)</f>
        <v>4.1188235792855599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26"/>
    </row>
    <row r="74" spans="1:32" ht="12.75" customHeight="1" thickBot="1">
      <c r="A74" s="51"/>
      <c r="B74" s="49"/>
      <c r="C74" s="49"/>
      <c r="D74" s="50"/>
      <c r="E74" s="50"/>
      <c r="F74" s="50"/>
      <c r="G74" s="50"/>
      <c r="H74" s="50"/>
      <c r="I74" s="7"/>
      <c r="J74" s="50"/>
      <c r="K74" s="50"/>
      <c r="L74" s="50"/>
      <c r="M74" s="50"/>
      <c r="N74" s="50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26"/>
    </row>
    <row r="75" spans="1:32" ht="20.25" customHeight="1" thickBot="1">
      <c r="A75" s="69" t="s">
        <v>13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3"/>
    </row>
    <row r="76" spans="1:32" ht="18" customHeight="1">
      <c r="A76" s="5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26"/>
    </row>
    <row r="77" spans="1:32" ht="12.75" customHeight="1">
      <c r="A77" s="22" t="s">
        <v>0</v>
      </c>
      <c r="B77" s="23" t="s">
        <v>54</v>
      </c>
      <c r="C77" s="8"/>
      <c r="D77" s="528" t="s">
        <v>12</v>
      </c>
      <c r="E77" s="528"/>
      <c r="F77" s="528"/>
      <c r="G77" s="528"/>
      <c r="H77" s="528"/>
      <c r="I77" s="8"/>
      <c r="J77" s="528" t="s">
        <v>5</v>
      </c>
      <c r="K77" s="528"/>
      <c r="L77" s="528"/>
      <c r="M77" s="528"/>
      <c r="N77" s="528"/>
      <c r="O77" s="8"/>
      <c r="P77" s="528" t="s">
        <v>49</v>
      </c>
      <c r="Q77" s="528"/>
      <c r="R77" s="528"/>
      <c r="S77" s="528"/>
      <c r="T77" s="528"/>
      <c r="U77" s="8"/>
      <c r="V77" s="528" t="s">
        <v>15</v>
      </c>
      <c r="W77" s="528"/>
      <c r="X77" s="528"/>
      <c r="Y77" s="528"/>
      <c r="Z77" s="528"/>
      <c r="AA77" s="8"/>
      <c r="AB77" s="528" t="s">
        <v>14</v>
      </c>
      <c r="AC77" s="528"/>
      <c r="AD77" s="528"/>
      <c r="AE77" s="528"/>
      <c r="AF77" s="530"/>
    </row>
    <row r="78" spans="1:32" ht="15">
      <c r="A78" s="22"/>
      <c r="B78" s="24"/>
      <c r="C78" s="8"/>
      <c r="D78" s="528" t="s">
        <v>6</v>
      </c>
      <c r="E78" s="528"/>
      <c r="F78" s="528"/>
      <c r="G78" s="528"/>
      <c r="H78" s="528"/>
      <c r="I78" s="8"/>
      <c r="J78" s="528" t="s">
        <v>6</v>
      </c>
      <c r="K78" s="528"/>
      <c r="L78" s="528"/>
      <c r="M78" s="528"/>
      <c r="N78" s="528"/>
      <c r="O78" s="8"/>
      <c r="P78" s="528" t="s">
        <v>6</v>
      </c>
      <c r="Q78" s="528"/>
      <c r="R78" s="528"/>
      <c r="S78" s="528"/>
      <c r="T78" s="528"/>
      <c r="U78" s="8"/>
      <c r="V78" s="528" t="s">
        <v>6</v>
      </c>
      <c r="W78" s="528"/>
      <c r="X78" s="528"/>
      <c r="Y78" s="528"/>
      <c r="Z78" s="528"/>
      <c r="AA78" s="8"/>
      <c r="AB78" s="528" t="s">
        <v>6</v>
      </c>
      <c r="AC78" s="528"/>
      <c r="AD78" s="528"/>
      <c r="AE78" s="528"/>
      <c r="AF78" s="530"/>
    </row>
    <row r="79" spans="1:32" ht="15">
      <c r="A79" s="27"/>
      <c r="B79" s="28"/>
      <c r="C79" s="28"/>
      <c r="D79" s="29">
        <v>2023</v>
      </c>
      <c r="E79" s="29">
        <v>2024</v>
      </c>
      <c r="F79" s="29">
        <v>2025</v>
      </c>
      <c r="G79" s="29">
        <v>2026</v>
      </c>
      <c r="H79" s="29">
        <v>2027</v>
      </c>
      <c r="I79" s="28"/>
      <c r="J79" s="29">
        <v>2023</v>
      </c>
      <c r="K79" s="29">
        <v>2024</v>
      </c>
      <c r="L79" s="29">
        <v>2025</v>
      </c>
      <c r="M79" s="29">
        <v>2026</v>
      </c>
      <c r="N79" s="29">
        <v>2027</v>
      </c>
      <c r="O79" s="8"/>
      <c r="P79" s="29">
        <v>2023</v>
      </c>
      <c r="Q79" s="29">
        <v>2024</v>
      </c>
      <c r="R79" s="29">
        <v>2025</v>
      </c>
      <c r="S79" s="29">
        <v>2026</v>
      </c>
      <c r="T79" s="29">
        <v>2027</v>
      </c>
      <c r="U79" s="8"/>
      <c r="V79" s="29">
        <v>2023</v>
      </c>
      <c r="W79" s="29">
        <v>2024</v>
      </c>
      <c r="X79" s="29">
        <v>2025</v>
      </c>
      <c r="Y79" s="29">
        <v>2026</v>
      </c>
      <c r="Z79" s="29">
        <v>2027</v>
      </c>
      <c r="AA79" s="28"/>
      <c r="AB79" s="29">
        <v>2023</v>
      </c>
      <c r="AC79" s="29">
        <v>2024</v>
      </c>
      <c r="AD79" s="29">
        <v>2025</v>
      </c>
      <c r="AE79" s="29">
        <v>2026</v>
      </c>
      <c r="AF79" s="57">
        <v>2027</v>
      </c>
    </row>
    <row r="80" spans="1:32" ht="15">
      <c r="A80" s="27"/>
      <c r="B80" s="28"/>
      <c r="C80" s="28"/>
      <c r="D80" s="29"/>
      <c r="E80" s="29"/>
      <c r="F80" s="29"/>
      <c r="G80" s="29"/>
      <c r="H80" s="29"/>
      <c r="I80" s="28"/>
      <c r="J80" s="29"/>
      <c r="K80" s="29"/>
      <c r="L80" s="29"/>
      <c r="M80" s="29"/>
      <c r="N80" s="29"/>
      <c r="O80" s="8"/>
      <c r="P80" s="29"/>
      <c r="Q80" s="29"/>
      <c r="R80" s="29"/>
      <c r="S80" s="29"/>
      <c r="T80" s="29"/>
      <c r="U80" s="8"/>
      <c r="V80" s="29"/>
      <c r="W80" s="29"/>
      <c r="X80" s="29"/>
      <c r="Y80" s="29"/>
      <c r="Z80" s="29"/>
      <c r="AA80" s="28"/>
      <c r="AB80" s="29"/>
      <c r="AC80" s="29"/>
      <c r="AD80" s="29"/>
      <c r="AE80" s="29"/>
      <c r="AF80" s="57"/>
    </row>
    <row r="81" spans="1:101" ht="14.25">
      <c r="A81" s="27" t="s">
        <v>41</v>
      </c>
      <c r="B81" s="35">
        <v>45275</v>
      </c>
      <c r="C81" s="28"/>
      <c r="D81" s="33">
        <v>2.3732698977360371</v>
      </c>
      <c r="E81" s="33">
        <v>1.0777649623225305</v>
      </c>
      <c r="F81" s="33">
        <v>1.842942791645815</v>
      </c>
      <c r="G81" s="33">
        <v>1.7644972193882675</v>
      </c>
      <c r="H81" s="33">
        <v>1.705357662744704</v>
      </c>
      <c r="I81" s="28"/>
      <c r="J81" s="33">
        <v>5.5982765575000002</v>
      </c>
      <c r="K81" s="33">
        <v>6.1762483274999997</v>
      </c>
      <c r="L81" s="33">
        <v>5.8304270749999993</v>
      </c>
      <c r="M81" s="33">
        <v>5.5912329175000002</v>
      </c>
      <c r="N81" s="33">
        <v>5.3988804775000006</v>
      </c>
      <c r="O81" s="8"/>
      <c r="P81" s="33"/>
      <c r="Q81" s="33"/>
      <c r="R81" s="33"/>
      <c r="S81" s="33"/>
      <c r="T81" s="33"/>
      <c r="U81" s="8"/>
      <c r="V81" s="33"/>
      <c r="W81" s="33"/>
      <c r="X81" s="33"/>
      <c r="Y81" s="33"/>
      <c r="Z81" s="33"/>
      <c r="AA81" s="28"/>
      <c r="AB81" s="33">
        <v>64.320101025</v>
      </c>
      <c r="AC81" s="33">
        <v>63.772174450000009</v>
      </c>
      <c r="AD81" s="33">
        <v>63.577242324999993</v>
      </c>
      <c r="AE81" s="33">
        <v>63.607396225000002</v>
      </c>
      <c r="AF81" s="59">
        <v>63.807822249999987</v>
      </c>
    </row>
    <row r="82" spans="1:101" s="1" customFormat="1" ht="14.25">
      <c r="A82" s="30" t="s">
        <v>43</v>
      </c>
      <c r="B82" s="31">
        <v>45250</v>
      </c>
      <c r="C82" s="28"/>
      <c r="D82" s="32">
        <v>2.5</v>
      </c>
      <c r="E82" s="32">
        <v>1.7999999999999998</v>
      </c>
      <c r="F82" s="32">
        <v>1.6</v>
      </c>
      <c r="G82" s="32">
        <v>2.4</v>
      </c>
      <c r="H82" s="32">
        <v>1.54095837782664</v>
      </c>
      <c r="I82" s="28"/>
      <c r="J82" s="32">
        <v>5.6</v>
      </c>
      <c r="K82" s="32">
        <v>5.8</v>
      </c>
      <c r="L82" s="32">
        <v>6</v>
      </c>
      <c r="M82" s="32">
        <v>5.2</v>
      </c>
      <c r="N82" s="32">
        <v>5.3</v>
      </c>
      <c r="O82" s="8"/>
      <c r="P82" s="32">
        <v>2.3935869522357267</v>
      </c>
      <c r="Q82" s="32">
        <v>2.4855352793299978</v>
      </c>
      <c r="R82" s="32">
        <v>1.9725698597901742</v>
      </c>
      <c r="S82" s="32">
        <v>1.5358649789029677</v>
      </c>
      <c r="T82" s="32">
        <v>1.3368554538454536</v>
      </c>
      <c r="U82" s="8"/>
      <c r="V82" s="32"/>
      <c r="W82" s="32"/>
      <c r="X82" s="32"/>
      <c r="Y82" s="32"/>
      <c r="Z82" s="32"/>
      <c r="AA82" s="28"/>
      <c r="AB82" s="32">
        <v>65.5</v>
      </c>
      <c r="AC82" s="32">
        <v>65.2</v>
      </c>
      <c r="AD82" s="32">
        <v>65.099999999999994</v>
      </c>
      <c r="AE82" s="32">
        <v>65.099999999999994</v>
      </c>
      <c r="AF82" s="58">
        <v>65.3</v>
      </c>
    </row>
    <row r="83" spans="1:101" ht="14.25">
      <c r="A83" s="27" t="s">
        <v>42</v>
      </c>
      <c r="B83" s="35">
        <v>45182</v>
      </c>
      <c r="C83" s="36"/>
      <c r="D83" s="33">
        <v>2.1</v>
      </c>
      <c r="E83" s="33">
        <v>0.7</v>
      </c>
      <c r="F83" s="33">
        <v>1.4</v>
      </c>
      <c r="G83" s="33">
        <v>1.5</v>
      </c>
      <c r="H83" s="33">
        <v>1.9</v>
      </c>
      <c r="I83" s="28"/>
      <c r="J83" s="33">
        <v>5.8</v>
      </c>
      <c r="K83" s="33">
        <v>6.2</v>
      </c>
      <c r="L83" s="33">
        <v>6.3</v>
      </c>
      <c r="M83" s="33">
        <v>6</v>
      </c>
      <c r="N83" s="33">
        <v>6.1</v>
      </c>
      <c r="O83" s="8"/>
      <c r="P83" s="33">
        <v>2</v>
      </c>
      <c r="Q83" s="33">
        <v>1.6</v>
      </c>
      <c r="R83" s="33">
        <v>1.6</v>
      </c>
      <c r="S83" s="33">
        <v>1.7</v>
      </c>
      <c r="T83" s="33">
        <v>1.6</v>
      </c>
      <c r="U83" s="8"/>
      <c r="V83" s="33">
        <v>2.2999999999999998</v>
      </c>
      <c r="W83" s="33">
        <v>1.2</v>
      </c>
      <c r="X83" s="33">
        <v>1.6</v>
      </c>
      <c r="Y83" s="33">
        <v>1.1000000000000001</v>
      </c>
      <c r="Z83" s="33">
        <v>2</v>
      </c>
      <c r="AA83" s="28"/>
      <c r="AB83" s="33">
        <v>65.599999999999994</v>
      </c>
      <c r="AC83" s="33">
        <v>65.3</v>
      </c>
      <c r="AD83" s="33">
        <v>65.3</v>
      </c>
      <c r="AE83" s="33">
        <v>64.900000000000006</v>
      </c>
      <c r="AF83" s="59">
        <v>65.2</v>
      </c>
    </row>
    <row r="84" spans="1:101" ht="14.25">
      <c r="A84" s="37" t="s">
        <v>46</v>
      </c>
      <c r="B84" s="38">
        <v>45223</v>
      </c>
      <c r="C84" s="28"/>
      <c r="D84" s="39">
        <v>2.4978634988614523</v>
      </c>
      <c r="E84" s="39">
        <v>1.1288647011506558</v>
      </c>
      <c r="F84" s="39">
        <v>1.7424809640959271</v>
      </c>
      <c r="G84" s="39">
        <v>1.8166184055663726</v>
      </c>
      <c r="H84" s="39">
        <v>1.6690352125222629</v>
      </c>
      <c r="I84" s="28"/>
      <c r="J84" s="39">
        <v>5.692569899043221</v>
      </c>
      <c r="K84" s="39">
        <v>6.8453017482215861</v>
      </c>
      <c r="L84" s="39">
        <v>6.7001034016573309</v>
      </c>
      <c r="M84" s="39">
        <v>6.4251038995268601</v>
      </c>
      <c r="N84" s="39">
        <v>6.1475971480061293</v>
      </c>
      <c r="O84" s="8"/>
      <c r="P84" s="39">
        <v>2.3067921646741985</v>
      </c>
      <c r="Q84" s="39">
        <v>2.4286632410861486</v>
      </c>
      <c r="R84" s="39">
        <v>1.6763452306206128</v>
      </c>
      <c r="S84" s="39">
        <v>1.5248308657288989</v>
      </c>
      <c r="T84" s="39">
        <v>1.3966152333626969</v>
      </c>
      <c r="U84" s="8"/>
      <c r="V84" s="39">
        <v>2.5824345381460612</v>
      </c>
      <c r="W84" s="39">
        <v>2.3754506770049311</v>
      </c>
      <c r="X84" s="39">
        <v>1.5834823432086864</v>
      </c>
      <c r="Y84" s="39">
        <v>1.517400005926417</v>
      </c>
      <c r="Z84" s="39">
        <v>1.3684846861979016</v>
      </c>
      <c r="AA84" s="28"/>
      <c r="AB84" s="39">
        <v>65.630106726511286</v>
      </c>
      <c r="AC84" s="39">
        <v>65.596663106856312</v>
      </c>
      <c r="AD84" s="39">
        <v>65.536630071918211</v>
      </c>
      <c r="AE84" s="39">
        <v>65.531775392076895</v>
      </c>
      <c r="AF84" s="60">
        <v>65.51368720754553</v>
      </c>
    </row>
    <row r="85" spans="1:101" s="6" customFormat="1" ht="14.25">
      <c r="A85" s="27" t="s">
        <v>44</v>
      </c>
      <c r="B85" s="35">
        <v>45187</v>
      </c>
      <c r="C85" s="28"/>
      <c r="D85" s="33">
        <v>2.4</v>
      </c>
      <c r="E85" s="33">
        <v>0.8</v>
      </c>
      <c r="F85" s="33">
        <v>1.8</v>
      </c>
      <c r="G85" s="33"/>
      <c r="H85" s="33"/>
      <c r="I85" s="28"/>
      <c r="J85" s="33">
        <v>5.6</v>
      </c>
      <c r="K85" s="33">
        <v>6.9</v>
      </c>
      <c r="L85" s="33">
        <v>6.6</v>
      </c>
      <c r="M85" s="33"/>
      <c r="N85" s="33"/>
      <c r="O85" s="8"/>
      <c r="P85" s="33"/>
      <c r="Q85" s="33"/>
      <c r="R85" s="33"/>
      <c r="S85" s="33"/>
      <c r="T85" s="33"/>
      <c r="U85" s="8"/>
      <c r="V85" s="33"/>
      <c r="W85" s="33"/>
      <c r="X85" s="33"/>
      <c r="Y85" s="33"/>
      <c r="Z85" s="33"/>
      <c r="AA85" s="28"/>
      <c r="AB85" s="33"/>
      <c r="AC85" s="33"/>
      <c r="AD85" s="33"/>
      <c r="AE85" s="33"/>
      <c r="AF85" s="59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4.25">
      <c r="A86" s="30" t="s">
        <v>45</v>
      </c>
      <c r="B86" s="31">
        <v>45250</v>
      </c>
      <c r="C86" s="28"/>
      <c r="D86" s="32">
        <v>2.4</v>
      </c>
      <c r="E86" s="32">
        <v>0.9</v>
      </c>
      <c r="F86" s="32">
        <v>2.5</v>
      </c>
      <c r="G86" s="32"/>
      <c r="H86" s="32"/>
      <c r="I86" s="28"/>
      <c r="J86" s="32">
        <v>5.7</v>
      </c>
      <c r="K86" s="32">
        <v>6.7</v>
      </c>
      <c r="L86" s="32">
        <v>6.9</v>
      </c>
      <c r="M86" s="32"/>
      <c r="N86" s="32"/>
      <c r="O86" s="8"/>
      <c r="P86" s="32"/>
      <c r="Q86" s="32"/>
      <c r="R86" s="32"/>
      <c r="S86" s="32"/>
      <c r="T86" s="32"/>
      <c r="U86" s="8"/>
      <c r="V86" s="32"/>
      <c r="W86" s="32"/>
      <c r="X86" s="32"/>
      <c r="Y86" s="32"/>
      <c r="Z86" s="32"/>
      <c r="AA86" s="28"/>
      <c r="AB86" s="32"/>
      <c r="AC86" s="32"/>
      <c r="AD86" s="32"/>
      <c r="AE86" s="32"/>
      <c r="AF86" s="58"/>
    </row>
    <row r="87" spans="1:101" ht="14.25">
      <c r="A87" s="27" t="s">
        <v>2</v>
      </c>
      <c r="B87" s="35">
        <v>45190</v>
      </c>
      <c r="C87" s="28"/>
      <c r="D87" s="33">
        <v>2.5</v>
      </c>
      <c r="E87" s="33">
        <v>0.3</v>
      </c>
      <c r="F87" s="33">
        <v>1.1000000000000001</v>
      </c>
      <c r="G87" s="33"/>
      <c r="H87" s="33"/>
      <c r="I87" s="28"/>
      <c r="J87" s="33">
        <v>5.6</v>
      </c>
      <c r="K87" s="33">
        <v>6.9</v>
      </c>
      <c r="L87" s="33">
        <v>6.9</v>
      </c>
      <c r="M87" s="33"/>
      <c r="N87" s="33"/>
      <c r="O87" s="8"/>
      <c r="P87" s="33">
        <v>2.3935869522357267</v>
      </c>
      <c r="Q87" s="33">
        <v>2.4855352793299978</v>
      </c>
      <c r="R87" s="33">
        <v>1.9725698597901742</v>
      </c>
      <c r="S87" s="33">
        <v>1.5358649789029677</v>
      </c>
      <c r="T87" s="33">
        <v>1.3368554538454536</v>
      </c>
      <c r="U87" s="8"/>
      <c r="V87" s="33">
        <v>2.4981758304886137</v>
      </c>
      <c r="W87" s="33">
        <v>2.0161358811040531</v>
      </c>
      <c r="X87" s="33">
        <v>1.816170212765944</v>
      </c>
      <c r="Y87" s="33">
        <v>1.5358649789029677</v>
      </c>
      <c r="Z87" s="33">
        <v>1.6481821987113676</v>
      </c>
      <c r="AA87" s="28"/>
      <c r="AB87" s="33">
        <v>65.5</v>
      </c>
      <c r="AC87" s="33">
        <v>65.2</v>
      </c>
      <c r="AD87" s="33">
        <v>65.099999999999994</v>
      </c>
      <c r="AE87" s="33">
        <v>65.099999999999994</v>
      </c>
      <c r="AF87" s="59">
        <v>65.3</v>
      </c>
    </row>
    <row r="88" spans="1:101" ht="14.25">
      <c r="A88" s="30" t="s">
        <v>38</v>
      </c>
      <c r="B88" s="31">
        <v>45273</v>
      </c>
      <c r="C88" s="28"/>
      <c r="D88" s="32">
        <v>2.2999999999999998</v>
      </c>
      <c r="E88" s="32">
        <v>0.1</v>
      </c>
      <c r="F88" s="32"/>
      <c r="G88" s="32"/>
      <c r="H88" s="32"/>
      <c r="I88" s="28"/>
      <c r="J88" s="32">
        <v>5.7</v>
      </c>
      <c r="K88" s="32">
        <v>7.4</v>
      </c>
      <c r="L88" s="32"/>
      <c r="M88" s="32"/>
      <c r="N88" s="32"/>
      <c r="O88" s="8"/>
      <c r="P88" s="32"/>
      <c r="Q88" s="32"/>
      <c r="R88" s="32"/>
      <c r="S88" s="32"/>
      <c r="T88" s="32"/>
      <c r="U88" s="8"/>
      <c r="V88" s="32"/>
      <c r="W88" s="32"/>
      <c r="X88" s="32"/>
      <c r="Y88" s="32"/>
      <c r="Z88" s="32"/>
      <c r="AA88" s="28"/>
      <c r="AB88" s="32"/>
      <c r="AC88" s="32"/>
      <c r="AD88" s="32"/>
      <c r="AE88" s="32"/>
      <c r="AF88" s="58"/>
    </row>
    <row r="89" spans="1:101" ht="14.25">
      <c r="A89" s="27" t="s">
        <v>39</v>
      </c>
      <c r="B89" s="35">
        <v>45275</v>
      </c>
      <c r="C89" s="28"/>
      <c r="D89" s="33">
        <v>2.5</v>
      </c>
      <c r="E89" s="33">
        <v>1.4</v>
      </c>
      <c r="F89" s="33">
        <v>2</v>
      </c>
      <c r="G89" s="33"/>
      <c r="H89" s="33"/>
      <c r="I89" s="28"/>
      <c r="J89" s="33">
        <v>5.7</v>
      </c>
      <c r="K89" s="33">
        <v>6.9</v>
      </c>
      <c r="L89" s="33">
        <v>6.5</v>
      </c>
      <c r="M89" s="33"/>
      <c r="N89" s="33"/>
      <c r="O89" s="8"/>
      <c r="P89" s="33"/>
      <c r="Q89" s="33"/>
      <c r="R89" s="33"/>
      <c r="S89" s="33"/>
      <c r="T89" s="33"/>
      <c r="U89" s="8"/>
      <c r="V89" s="33"/>
      <c r="W89" s="33"/>
      <c r="X89" s="33"/>
      <c r="Y89" s="33"/>
      <c r="Z89" s="33"/>
      <c r="AA89" s="28"/>
      <c r="AB89" s="33"/>
      <c r="AC89" s="33"/>
      <c r="AD89" s="33"/>
      <c r="AE89" s="33"/>
      <c r="AF89" s="59"/>
    </row>
    <row r="90" spans="1:101" ht="14.25">
      <c r="A90" s="30" t="s">
        <v>36</v>
      </c>
      <c r="B90" s="31">
        <v>45148</v>
      </c>
      <c r="C90" s="28"/>
      <c r="D90" s="32"/>
      <c r="E90" s="32"/>
      <c r="F90" s="32"/>
      <c r="G90" s="32"/>
      <c r="H90" s="32"/>
      <c r="I90" s="28"/>
      <c r="J90" s="32">
        <v>5.5</v>
      </c>
      <c r="K90" s="32">
        <v>6.4</v>
      </c>
      <c r="L90" s="32">
        <v>5.8</v>
      </c>
      <c r="M90" s="32"/>
      <c r="N90" s="32"/>
      <c r="O90" s="8"/>
      <c r="P90" s="32">
        <v>2</v>
      </c>
      <c r="Q90" s="32">
        <v>1.6</v>
      </c>
      <c r="R90" s="32">
        <v>1.6</v>
      </c>
      <c r="S90" s="32">
        <v>1.7</v>
      </c>
      <c r="T90" s="32">
        <v>1.6</v>
      </c>
      <c r="U90" s="8"/>
      <c r="V90" s="32">
        <v>2.2999999999999998</v>
      </c>
      <c r="W90" s="32">
        <v>1.2</v>
      </c>
      <c r="X90" s="32">
        <v>1.6</v>
      </c>
      <c r="Y90" s="32">
        <v>1.1000000000000001</v>
      </c>
      <c r="Z90" s="32">
        <v>2</v>
      </c>
      <c r="AA90" s="28"/>
      <c r="AB90" s="32">
        <v>65.599999999999994</v>
      </c>
      <c r="AC90" s="32">
        <v>65.3</v>
      </c>
      <c r="AD90" s="32">
        <v>65.3</v>
      </c>
      <c r="AE90" s="32">
        <v>64.900000000000006</v>
      </c>
      <c r="AF90" s="58">
        <v>65.2</v>
      </c>
    </row>
    <row r="91" spans="1:101" ht="14.25">
      <c r="A91" s="27" t="s">
        <v>40</v>
      </c>
      <c r="B91" s="35">
        <v>45279</v>
      </c>
      <c r="C91" s="28"/>
      <c r="D91" s="33">
        <v>2.5</v>
      </c>
      <c r="E91" s="33">
        <v>0.9</v>
      </c>
      <c r="F91" s="33">
        <v>1.7</v>
      </c>
      <c r="G91" s="33"/>
      <c r="H91" s="33"/>
      <c r="I91" s="28"/>
      <c r="J91" s="33">
        <v>6</v>
      </c>
      <c r="K91" s="33">
        <v>6.7</v>
      </c>
      <c r="L91" s="33">
        <v>6.2</v>
      </c>
      <c r="M91" s="33"/>
      <c r="N91" s="33"/>
      <c r="O91" s="8"/>
      <c r="P91" s="33">
        <v>2.1</v>
      </c>
      <c r="Q91" s="33">
        <v>1.2</v>
      </c>
      <c r="R91" s="33">
        <v>1.3</v>
      </c>
      <c r="S91" s="33"/>
      <c r="T91" s="33"/>
      <c r="U91" s="8"/>
      <c r="V91" s="33"/>
      <c r="W91" s="33"/>
      <c r="X91" s="33"/>
      <c r="Y91" s="33"/>
      <c r="Z91" s="33"/>
      <c r="AA91" s="28"/>
      <c r="AB91" s="33"/>
      <c r="AC91" s="33"/>
      <c r="AD91" s="33"/>
      <c r="AE91" s="33"/>
      <c r="AF91" s="59"/>
    </row>
    <row r="92" spans="1:101" ht="14.25">
      <c r="A92" s="30" t="s">
        <v>1</v>
      </c>
      <c r="B92" s="31">
        <v>45232</v>
      </c>
      <c r="C92" s="28"/>
      <c r="D92" s="32">
        <v>2.5</v>
      </c>
      <c r="E92" s="32">
        <v>0.6</v>
      </c>
      <c r="F92" s="32"/>
      <c r="G92" s="32"/>
      <c r="H92" s="32"/>
      <c r="I92" s="28"/>
      <c r="J92" s="32">
        <v>5.8</v>
      </c>
      <c r="K92" s="32">
        <v>6.4</v>
      </c>
      <c r="L92" s="32"/>
      <c r="M92" s="32"/>
      <c r="N92" s="32"/>
      <c r="O92" s="8"/>
      <c r="P92" s="32">
        <v>3.1045044825685428</v>
      </c>
      <c r="Q92" s="32">
        <v>2.5695162105983891</v>
      </c>
      <c r="R92" s="32">
        <v>1.780039654803045</v>
      </c>
      <c r="S92" s="32">
        <v>1.458291373438128</v>
      </c>
      <c r="T92" s="32">
        <v>1.179659352920462</v>
      </c>
      <c r="U92" s="8"/>
      <c r="V92" s="32">
        <v>2.3530001075754323</v>
      </c>
      <c r="W92" s="32">
        <v>1.6971365501610782</v>
      </c>
      <c r="X92" s="32">
        <v>1.4691181620222176</v>
      </c>
      <c r="Y92" s="32">
        <v>1.5067989186329633</v>
      </c>
      <c r="Z92" s="32">
        <v>1.4987022878434433</v>
      </c>
      <c r="AA92" s="28"/>
      <c r="AB92" s="32">
        <v>64.170237975000006</v>
      </c>
      <c r="AC92" s="32">
        <v>63.6480496</v>
      </c>
      <c r="AD92" s="32">
        <v>63.674085099999999</v>
      </c>
      <c r="AE92" s="32">
        <v>63.686520274999999</v>
      </c>
      <c r="AF92" s="58">
        <v>63.745179099999994</v>
      </c>
    </row>
    <row r="93" spans="1:101" ht="14.25">
      <c r="A93" s="27" t="s">
        <v>37</v>
      </c>
      <c r="B93" s="35">
        <v>45224</v>
      </c>
      <c r="C93" s="36"/>
      <c r="D93" s="33">
        <v>2.5</v>
      </c>
      <c r="E93" s="33">
        <v>0.6</v>
      </c>
      <c r="F93" s="33">
        <v>1.1000000000000001</v>
      </c>
      <c r="G93" s="33"/>
      <c r="H93" s="33"/>
      <c r="I93" s="28"/>
      <c r="J93" s="33">
        <v>5.7</v>
      </c>
      <c r="K93" s="33">
        <v>6.7</v>
      </c>
      <c r="L93" s="33">
        <v>6.8</v>
      </c>
      <c r="M93" s="33"/>
      <c r="N93" s="33"/>
      <c r="O93" s="8"/>
      <c r="P93" s="33">
        <v>2.2999999999999998</v>
      </c>
      <c r="Q93" s="33">
        <v>1.2</v>
      </c>
      <c r="R93" s="33">
        <v>1.6</v>
      </c>
      <c r="S93" s="33">
        <v>1.1000000000000001</v>
      </c>
      <c r="T93" s="33">
        <v>2</v>
      </c>
      <c r="U93" s="8"/>
      <c r="V93" s="33">
        <v>2.551740902877242</v>
      </c>
      <c r="W93" s="33">
        <v>2.4241435135663458</v>
      </c>
      <c r="X93" s="33">
        <v>1.6699905345948229</v>
      </c>
      <c r="Y93" s="33">
        <v>1.6186243635871511</v>
      </c>
      <c r="Z93" s="33">
        <v>1.2998514646670012</v>
      </c>
      <c r="AA93" s="28"/>
      <c r="AB93" s="33">
        <v>65.609051414743433</v>
      </c>
      <c r="AC93" s="33">
        <v>65.604908511752186</v>
      </c>
      <c r="AD93" s="33">
        <v>65.600688170085363</v>
      </c>
      <c r="AE93" s="33">
        <v>65.661272846700257</v>
      </c>
      <c r="AF93" s="59">
        <v>65.598809271866088</v>
      </c>
    </row>
    <row r="94" spans="1:101" ht="15">
      <c r="A94" s="40" t="s">
        <v>7</v>
      </c>
      <c r="B94" s="24"/>
      <c r="C94" s="41"/>
      <c r="D94" s="42">
        <f>AVERAGE(D80:D93)</f>
        <v>2.4225944497164575</v>
      </c>
      <c r="E94" s="42">
        <f>AVERAGE(E80:E93)</f>
        <v>0.85888580528943204</v>
      </c>
      <c r="F94" s="42">
        <f>AVERAGE(F80:F93)</f>
        <v>1.6785423755741742</v>
      </c>
      <c r="G94" s="42">
        <f>AVERAGE(G80:G93)</f>
        <v>1.87027890623866</v>
      </c>
      <c r="H94" s="42">
        <f>AVERAGE(H80:H93)</f>
        <v>1.7038378132734018</v>
      </c>
      <c r="I94" s="43"/>
      <c r="J94" s="42">
        <f>AVERAGE(J80:J93)</f>
        <v>5.6916035735802488</v>
      </c>
      <c r="K94" s="42">
        <f>AVERAGE(K80:K93)</f>
        <v>6.6170423135170457</v>
      </c>
      <c r="L94" s="42">
        <f>AVERAGE(L80:L93)</f>
        <v>6.4118664069688487</v>
      </c>
      <c r="M94" s="42">
        <f>AVERAGE(M80:M93)</f>
        <v>5.8040842042567151</v>
      </c>
      <c r="N94" s="42">
        <f>AVERAGE(N80:N93)</f>
        <v>5.7366194063765317</v>
      </c>
      <c r="O94" s="8"/>
      <c r="P94" s="42">
        <f>AVERAGE(P80:P93)</f>
        <v>2.3248088189642742</v>
      </c>
      <c r="Q94" s="42">
        <f>AVERAGE(Q80:Q93)</f>
        <v>1.9461562512930664</v>
      </c>
      <c r="R94" s="42">
        <f>AVERAGE(R80:R93)</f>
        <v>1.6876905756255007</v>
      </c>
      <c r="S94" s="42">
        <f>AVERAGE(S80:S93)</f>
        <v>1.5078360281389946</v>
      </c>
      <c r="T94" s="42">
        <f>AVERAGE(T80:T93)</f>
        <v>1.4928550705677235</v>
      </c>
      <c r="U94" s="8"/>
      <c r="V94" s="42">
        <f>AVERAGE(V80:V93)</f>
        <v>2.4308918965145581</v>
      </c>
      <c r="W94" s="42">
        <f>AVERAGE(W80:W93)</f>
        <v>1.8188111036394015</v>
      </c>
      <c r="X94" s="42">
        <f>AVERAGE(X80:X93)</f>
        <v>1.6231268754319454</v>
      </c>
      <c r="Y94" s="42">
        <f>AVERAGE(Y80:Y93)</f>
        <v>1.3964480445082497</v>
      </c>
      <c r="Z94" s="42">
        <f>AVERAGE(Z80:Z93)</f>
        <v>1.635870106236619</v>
      </c>
      <c r="AA94" s="43"/>
      <c r="AB94" s="42">
        <f>AVERAGE(AB80:AB93)</f>
        <v>65.241187142656841</v>
      </c>
      <c r="AC94" s="42">
        <f>AVERAGE(AC80:AC93)</f>
        <v>64.952724458576057</v>
      </c>
      <c r="AD94" s="42">
        <f>AVERAGE(AD80:AD93)</f>
        <v>64.898580708375448</v>
      </c>
      <c r="AE94" s="42">
        <f>AVERAGE(AE80:AE93)</f>
        <v>64.810870592347143</v>
      </c>
      <c r="AF94" s="61">
        <f>AVERAGE(AF80:AF93)</f>
        <v>64.958187228676451</v>
      </c>
    </row>
    <row r="95" spans="1:101" ht="14.25">
      <c r="A95" s="45" t="s">
        <v>9</v>
      </c>
      <c r="B95" s="46"/>
      <c r="C95" s="28"/>
      <c r="D95" s="47">
        <f>MAX(D81:D93)</f>
        <v>2.5</v>
      </c>
      <c r="E95" s="47">
        <f>MAX(E81:E93)</f>
        <v>1.7999999999999998</v>
      </c>
      <c r="F95" s="47">
        <f>MAX(F81:F93)</f>
        <v>2.5</v>
      </c>
      <c r="G95" s="47">
        <f>MAX(G81:G93)</f>
        <v>2.4</v>
      </c>
      <c r="H95" s="47">
        <f>MAX(H81:H93)</f>
        <v>1.9</v>
      </c>
      <c r="I95" s="8"/>
      <c r="J95" s="47">
        <f>MAX(J81:J93)</f>
        <v>6</v>
      </c>
      <c r="K95" s="47">
        <f>MAX(K81:K93)</f>
        <v>7.4</v>
      </c>
      <c r="L95" s="47">
        <f>MAX(L81:L93)</f>
        <v>6.9</v>
      </c>
      <c r="M95" s="47">
        <f>MAX(M81:M93)</f>
        <v>6.4251038995268601</v>
      </c>
      <c r="N95" s="47">
        <f>MAX(N81:N93)</f>
        <v>6.1475971480061293</v>
      </c>
      <c r="O95" s="8"/>
      <c r="P95" s="47">
        <f>MAX(P81:P93)</f>
        <v>3.1045044825685428</v>
      </c>
      <c r="Q95" s="47">
        <f>MAX(Q81:Q93)</f>
        <v>2.5695162105983891</v>
      </c>
      <c r="R95" s="47">
        <f>MAX(R81:R93)</f>
        <v>1.9725698597901742</v>
      </c>
      <c r="S95" s="47">
        <f>MAX(S81:S93)</f>
        <v>1.7</v>
      </c>
      <c r="T95" s="47">
        <f>MAX(T81:T93)</f>
        <v>2</v>
      </c>
      <c r="U95" s="8"/>
      <c r="V95" s="47">
        <f>MAX(V81:V93)</f>
        <v>2.5824345381460612</v>
      </c>
      <c r="W95" s="47">
        <f>MAX(W81:W93)</f>
        <v>2.4241435135663458</v>
      </c>
      <c r="X95" s="47">
        <f>MAX(X81:X93)</f>
        <v>1.816170212765944</v>
      </c>
      <c r="Y95" s="47">
        <f>MAX(Y81:Y93)</f>
        <v>1.6186243635871511</v>
      </c>
      <c r="Z95" s="47">
        <f>MAX(Z81:Z93)</f>
        <v>2</v>
      </c>
      <c r="AA95" s="8"/>
      <c r="AB95" s="47">
        <f>MAX(AB81:AB93)</f>
        <v>65.630106726511286</v>
      </c>
      <c r="AC95" s="47">
        <f>MAX(AC81:AC93)</f>
        <v>65.604908511752186</v>
      </c>
      <c r="AD95" s="47">
        <f>MAX(AD81:AD93)</f>
        <v>65.600688170085363</v>
      </c>
      <c r="AE95" s="47">
        <f>MAX(AE81:AE93)</f>
        <v>65.661272846700257</v>
      </c>
      <c r="AF95" s="62">
        <f>MAX(AF81:AF93)</f>
        <v>65.598809271866088</v>
      </c>
    </row>
    <row r="96" spans="1:101" ht="14.25">
      <c r="A96" s="45" t="s">
        <v>8</v>
      </c>
      <c r="B96" s="46"/>
      <c r="C96" s="28"/>
      <c r="D96" s="47">
        <f>MIN(D81:D93)</f>
        <v>2.1</v>
      </c>
      <c r="E96" s="47">
        <f>MIN(E81:E93)</f>
        <v>0.1</v>
      </c>
      <c r="F96" s="47">
        <f>MIN(F81:F93)</f>
        <v>1.1000000000000001</v>
      </c>
      <c r="G96" s="47">
        <f>MIN(G81:G93)</f>
        <v>1.5</v>
      </c>
      <c r="H96" s="47">
        <f>MIN(H81:H93)</f>
        <v>1.54095837782664</v>
      </c>
      <c r="I96" s="8"/>
      <c r="J96" s="47">
        <f>MIN(J81:J93)</f>
        <v>5.5</v>
      </c>
      <c r="K96" s="47">
        <f>MIN(K81:K93)</f>
        <v>5.8</v>
      </c>
      <c r="L96" s="47">
        <f>MIN(L81:L93)</f>
        <v>5.8</v>
      </c>
      <c r="M96" s="47">
        <f>MIN(M81:M93)</f>
        <v>5.2</v>
      </c>
      <c r="N96" s="47">
        <f>MIN(N81:N93)</f>
        <v>5.3</v>
      </c>
      <c r="O96" s="8"/>
      <c r="P96" s="47">
        <f>MIN(P81:P93)</f>
        <v>2</v>
      </c>
      <c r="Q96" s="47">
        <f>MIN(Q81:Q93)</f>
        <v>1.2</v>
      </c>
      <c r="R96" s="47">
        <f>MIN(R81:R93)</f>
        <v>1.3</v>
      </c>
      <c r="S96" s="47">
        <f>MIN(S81:S93)</f>
        <v>1.1000000000000001</v>
      </c>
      <c r="T96" s="47">
        <f>MIN(T81:T93)</f>
        <v>1.179659352920462</v>
      </c>
      <c r="U96" s="8"/>
      <c r="V96" s="47">
        <f>MIN(V81:V93)</f>
        <v>2.2999999999999998</v>
      </c>
      <c r="W96" s="47">
        <f>MIN(W81:W93)</f>
        <v>1.2</v>
      </c>
      <c r="X96" s="47">
        <f>MIN(X81:X93)</f>
        <v>1.4691181620222176</v>
      </c>
      <c r="Y96" s="47">
        <f>MIN(Y81:Y93)</f>
        <v>1.1000000000000001</v>
      </c>
      <c r="Z96" s="47">
        <f>MIN(Z81:Z93)</f>
        <v>1.2998514646670012</v>
      </c>
      <c r="AA96" s="8"/>
      <c r="AB96" s="47">
        <f>MIN(AB81:AB93)</f>
        <v>64.170237975000006</v>
      </c>
      <c r="AC96" s="47">
        <f>MIN(AC81:AC93)</f>
        <v>63.6480496</v>
      </c>
      <c r="AD96" s="47">
        <f>MIN(AD81:AD93)</f>
        <v>63.577242324999993</v>
      </c>
      <c r="AE96" s="47">
        <f>MIN(AE81:AE93)</f>
        <v>63.607396225000002</v>
      </c>
      <c r="AF96" s="62">
        <f>MIN(AF81:AF93)</f>
        <v>63.745179099999994</v>
      </c>
    </row>
    <row r="97" spans="1:32" s="1" customFormat="1" ht="14.25" customHeight="1" thickBot="1">
      <c r="A97" s="5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26"/>
    </row>
    <row r="98" spans="1:32" ht="18.75" thickBot="1">
      <c r="A98" s="69" t="s">
        <v>22</v>
      </c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4"/>
    </row>
    <row r="99" spans="1:32" s="1" customFormat="1" ht="14.25">
      <c r="A99" s="5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26"/>
    </row>
    <row r="100" spans="1:32" ht="12.75" customHeight="1">
      <c r="A100" s="22" t="s">
        <v>0</v>
      </c>
      <c r="B100" s="23" t="s">
        <v>54</v>
      </c>
      <c r="C100" s="8"/>
      <c r="D100" s="528" t="s">
        <v>47</v>
      </c>
      <c r="E100" s="528"/>
      <c r="F100" s="528"/>
      <c r="G100" s="528"/>
      <c r="H100" s="528"/>
      <c r="I100" s="8"/>
      <c r="J100" s="528" t="s">
        <v>48</v>
      </c>
      <c r="K100" s="528"/>
      <c r="L100" s="528"/>
      <c r="M100" s="528"/>
      <c r="N100" s="528"/>
      <c r="O100" s="8"/>
      <c r="P100" s="528" t="s">
        <v>171</v>
      </c>
      <c r="Q100" s="528"/>
      <c r="R100" s="528"/>
      <c r="S100" s="528"/>
      <c r="T100" s="528"/>
      <c r="U100" s="8"/>
      <c r="V100" s="528" t="s">
        <v>24</v>
      </c>
      <c r="W100" s="528"/>
      <c r="X100" s="528"/>
      <c r="Y100" s="528"/>
      <c r="Z100" s="528"/>
      <c r="AA100" s="8"/>
      <c r="AB100" s="528" t="s">
        <v>25</v>
      </c>
      <c r="AC100" s="528"/>
      <c r="AD100" s="528"/>
      <c r="AE100" s="528"/>
      <c r="AF100" s="530"/>
    </row>
    <row r="101" spans="1:32" ht="15">
      <c r="A101" s="22"/>
      <c r="B101" s="24"/>
      <c r="C101" s="8"/>
      <c r="D101" s="528" t="s">
        <v>6</v>
      </c>
      <c r="E101" s="528"/>
      <c r="F101" s="528"/>
      <c r="G101" s="528"/>
      <c r="H101" s="528"/>
      <c r="I101" s="8"/>
      <c r="J101" s="528" t="s">
        <v>6</v>
      </c>
      <c r="K101" s="528"/>
      <c r="L101" s="528"/>
      <c r="M101" s="528"/>
      <c r="N101" s="528"/>
      <c r="O101" s="8"/>
      <c r="P101" s="528" t="s">
        <v>6</v>
      </c>
      <c r="Q101" s="528"/>
      <c r="R101" s="528"/>
      <c r="S101" s="528"/>
      <c r="T101" s="528"/>
      <c r="U101" s="8"/>
      <c r="V101" s="528" t="s">
        <v>6</v>
      </c>
      <c r="W101" s="528"/>
      <c r="X101" s="528"/>
      <c r="Y101" s="528"/>
      <c r="Z101" s="528"/>
      <c r="AA101" s="8"/>
      <c r="AB101" s="528" t="s">
        <v>6</v>
      </c>
      <c r="AC101" s="528"/>
      <c r="AD101" s="528"/>
      <c r="AE101" s="528"/>
      <c r="AF101" s="530"/>
    </row>
    <row r="102" spans="1:32" ht="15">
      <c r="A102" s="27"/>
      <c r="B102" s="28"/>
      <c r="C102" s="28"/>
      <c r="D102" s="29">
        <v>2023</v>
      </c>
      <c r="E102" s="29">
        <v>2024</v>
      </c>
      <c r="F102" s="29">
        <v>2025</v>
      </c>
      <c r="G102" s="29">
        <v>2026</v>
      </c>
      <c r="H102" s="29">
        <v>2027</v>
      </c>
      <c r="I102" s="28"/>
      <c r="J102" s="29">
        <v>2023</v>
      </c>
      <c r="K102" s="29">
        <v>2024</v>
      </c>
      <c r="L102" s="29">
        <v>2025</v>
      </c>
      <c r="M102" s="29">
        <v>2026</v>
      </c>
      <c r="N102" s="29">
        <v>2027</v>
      </c>
      <c r="O102" s="8"/>
      <c r="P102" s="29">
        <v>2023</v>
      </c>
      <c r="Q102" s="29">
        <v>2024</v>
      </c>
      <c r="R102" s="29">
        <v>2025</v>
      </c>
      <c r="S102" s="29">
        <v>2026</v>
      </c>
      <c r="T102" s="29">
        <v>2027</v>
      </c>
      <c r="U102" s="8"/>
      <c r="V102" s="29">
        <v>2023</v>
      </c>
      <c r="W102" s="29">
        <v>2024</v>
      </c>
      <c r="X102" s="29">
        <v>2025</v>
      </c>
      <c r="Y102" s="29">
        <v>2026</v>
      </c>
      <c r="Z102" s="29">
        <v>2027</v>
      </c>
      <c r="AA102" s="28"/>
      <c r="AB102" s="29">
        <v>2023</v>
      </c>
      <c r="AC102" s="29">
        <v>2024</v>
      </c>
      <c r="AD102" s="29">
        <v>2025</v>
      </c>
      <c r="AE102" s="29">
        <v>2026</v>
      </c>
      <c r="AF102" s="57">
        <v>2027</v>
      </c>
    </row>
    <row r="103" spans="1:32" ht="15">
      <c r="A103" s="27"/>
      <c r="B103" s="28"/>
      <c r="C103" s="28"/>
      <c r="D103" s="29"/>
      <c r="E103" s="29"/>
      <c r="F103" s="29"/>
      <c r="G103" s="29"/>
      <c r="H103" s="29"/>
      <c r="I103" s="28"/>
      <c r="J103" s="29"/>
      <c r="K103" s="29"/>
      <c r="L103" s="29"/>
      <c r="M103" s="29"/>
      <c r="N103" s="29"/>
      <c r="O103" s="8"/>
      <c r="P103" s="29"/>
      <c r="Q103" s="29"/>
      <c r="R103" s="29"/>
      <c r="S103" s="29"/>
      <c r="T103" s="29"/>
      <c r="U103" s="8"/>
      <c r="V103" s="29"/>
      <c r="W103" s="29"/>
      <c r="X103" s="29"/>
      <c r="Y103" s="29"/>
      <c r="Z103" s="29"/>
      <c r="AA103" s="28"/>
      <c r="AB103" s="29"/>
      <c r="AC103" s="29"/>
      <c r="AD103" s="29"/>
      <c r="AE103" s="29"/>
      <c r="AF103" s="57"/>
    </row>
    <row r="104" spans="1:32" ht="14.25">
      <c r="A104" s="30" t="str">
        <f t="shared" ref="A104:B106" si="16">A33</f>
        <v xml:space="preserve">  BMO Capital Markets</v>
      </c>
      <c r="B104" s="31">
        <v>45275</v>
      </c>
      <c r="C104" s="28"/>
      <c r="D104" s="32">
        <v>6.3480990504389796</v>
      </c>
      <c r="E104" s="32">
        <v>4.1064254338513519</v>
      </c>
      <c r="F104" s="32">
        <v>4.1497728825205176</v>
      </c>
      <c r="G104" s="32">
        <v>3.6823634072147957</v>
      </c>
      <c r="H104" s="32">
        <v>3.7443821583629577</v>
      </c>
      <c r="I104" s="28"/>
      <c r="J104" s="32">
        <v>3.9493597001820895</v>
      </c>
      <c r="K104" s="32">
        <v>2.2587931348265902</v>
      </c>
      <c r="L104" s="32">
        <v>3.8098663650810765</v>
      </c>
      <c r="M104" s="32">
        <v>3.8711672150444678</v>
      </c>
      <c r="N104" s="32">
        <v>3.96768058945143</v>
      </c>
      <c r="O104" s="8"/>
      <c r="P104" s="32">
        <v>7.1427754366203366</v>
      </c>
      <c r="Q104" s="32">
        <v>4.8988442018835601</v>
      </c>
      <c r="R104" s="32">
        <v>4.281338603211557</v>
      </c>
      <c r="S104" s="32">
        <v>3.8914320401693203</v>
      </c>
      <c r="T104" s="32">
        <v>3.9454246562459083</v>
      </c>
      <c r="U104" s="8"/>
      <c r="V104" s="32">
        <v>-3.8261734418205484</v>
      </c>
      <c r="W104" s="32">
        <v>-3.9692621140062618</v>
      </c>
      <c r="X104" s="32">
        <v>4.0587380968597122</v>
      </c>
      <c r="Y104" s="32">
        <v>2.4662094123934697</v>
      </c>
      <c r="Z104" s="32">
        <v>2.6532807118942179</v>
      </c>
      <c r="AA104" s="28"/>
      <c r="AB104" s="32">
        <v>5.9817880275000004</v>
      </c>
      <c r="AC104" s="32">
        <v>5.2966820849999996</v>
      </c>
      <c r="AD104" s="32">
        <v>5.1416272775000005</v>
      </c>
      <c r="AE104" s="32">
        <v>4.8817271475000004</v>
      </c>
      <c r="AF104" s="58">
        <v>4.5768082225000004</v>
      </c>
    </row>
    <row r="105" spans="1:32" ht="14.25">
      <c r="A105" s="27" t="str">
        <f t="shared" si="16"/>
        <v xml:space="preserve">  Central 1 Credit Union</v>
      </c>
      <c r="B105" s="35">
        <v>45250</v>
      </c>
      <c r="C105" s="28"/>
      <c r="D105" s="33">
        <v>9</v>
      </c>
      <c r="E105" s="33">
        <v>5</v>
      </c>
      <c r="F105" s="33">
        <v>4.7</v>
      </c>
      <c r="G105" s="33">
        <v>4.2</v>
      </c>
      <c r="H105" s="33">
        <v>4</v>
      </c>
      <c r="I105" s="28"/>
      <c r="J105" s="33">
        <v>8</v>
      </c>
      <c r="K105" s="33">
        <v>4.7</v>
      </c>
      <c r="L105" s="33">
        <v>4.5999999999999996</v>
      </c>
      <c r="M105" s="33">
        <v>4.3</v>
      </c>
      <c r="N105" s="33">
        <v>4</v>
      </c>
      <c r="O105" s="8"/>
      <c r="P105" s="33">
        <v>10</v>
      </c>
      <c r="Q105" s="33">
        <v>4.5999999999999996</v>
      </c>
      <c r="R105" s="33">
        <v>4.2</v>
      </c>
      <c r="S105" s="33">
        <v>3.9</v>
      </c>
      <c r="T105" s="33">
        <v>3.9</v>
      </c>
      <c r="U105" s="8"/>
      <c r="V105" s="33">
        <v>11.538833154035093</v>
      </c>
      <c r="W105" s="33">
        <v>10.801794814850144</v>
      </c>
      <c r="X105" s="33">
        <v>7.1309915083132474</v>
      </c>
      <c r="Y105" s="33">
        <v>7.5554139029303569</v>
      </c>
      <c r="Z105" s="33">
        <v>6.4438970185018363</v>
      </c>
      <c r="AA105" s="28"/>
      <c r="AB105" s="33">
        <v>5.5</v>
      </c>
      <c r="AC105" s="33">
        <v>5.2</v>
      </c>
      <c r="AD105" s="33">
        <v>5</v>
      </c>
      <c r="AE105" s="33">
        <v>3.3</v>
      </c>
      <c r="AF105" s="59">
        <v>2.9</v>
      </c>
    </row>
    <row r="106" spans="1:32" ht="14.25">
      <c r="A106" s="30" t="str">
        <f t="shared" si="16"/>
        <v xml:space="preserve">  CIBC Capital Markets</v>
      </c>
      <c r="B106" s="31">
        <f t="shared" si="16"/>
        <v>45182</v>
      </c>
      <c r="C106" s="28"/>
      <c r="D106" s="32">
        <v>5.3</v>
      </c>
      <c r="E106" s="32">
        <v>3.6</v>
      </c>
      <c r="F106" s="32">
        <v>5.4</v>
      </c>
      <c r="G106" s="32">
        <v>6</v>
      </c>
      <c r="H106" s="32">
        <v>6.4</v>
      </c>
      <c r="I106" s="28"/>
      <c r="J106" s="32">
        <v>4.7</v>
      </c>
      <c r="K106" s="32">
        <v>3.6</v>
      </c>
      <c r="L106" s="32">
        <v>5.5</v>
      </c>
      <c r="M106" s="32">
        <v>5.9</v>
      </c>
      <c r="N106" s="32">
        <v>6.3</v>
      </c>
      <c r="O106" s="8"/>
      <c r="P106" s="32"/>
      <c r="Q106" s="32"/>
      <c r="R106" s="32"/>
      <c r="S106" s="32"/>
      <c r="T106" s="32"/>
      <c r="U106" s="8"/>
      <c r="V106" s="32">
        <v>6.8380961468128554E-2</v>
      </c>
      <c r="W106" s="32">
        <v>2.248673044528493</v>
      </c>
      <c r="X106" s="32">
        <v>9.8071214311247878</v>
      </c>
      <c r="Y106" s="32">
        <v>13.586502668044332</v>
      </c>
      <c r="Z106" s="32">
        <v>13.419314641744551</v>
      </c>
      <c r="AA106" s="28"/>
      <c r="AB106" s="32">
        <v>7.1</v>
      </c>
      <c r="AC106" s="32">
        <v>8.1</v>
      </c>
      <c r="AD106" s="32">
        <v>9.3000000000000007</v>
      </c>
      <c r="AE106" s="32">
        <v>10.1</v>
      </c>
      <c r="AF106" s="58">
        <v>11</v>
      </c>
    </row>
    <row r="107" spans="1:32" ht="14.25">
      <c r="A107" s="27" t="str">
        <f t="shared" ref="A107:B116" si="17">A37</f>
        <v xml:space="preserve">  Desjardins</v>
      </c>
      <c r="B107" s="35">
        <f t="shared" si="17"/>
        <v>45273</v>
      </c>
      <c r="C107" s="36"/>
      <c r="D107" s="33">
        <v>5.9988627197849365</v>
      </c>
      <c r="E107" s="33">
        <v>3.9083566517998491</v>
      </c>
      <c r="F107" s="33">
        <v>4.2030113855967111</v>
      </c>
      <c r="G107" s="33">
        <v>4.5976979907437432</v>
      </c>
      <c r="H107" s="33">
        <v>4.6555767267272952</v>
      </c>
      <c r="I107" s="28"/>
      <c r="J107" s="33">
        <v>4.4070384035255428</v>
      </c>
      <c r="K107" s="33">
        <v>4.5472554388542363</v>
      </c>
      <c r="L107" s="33">
        <v>5.3551330622651605</v>
      </c>
      <c r="M107" s="33">
        <v>5.5469380346258479</v>
      </c>
      <c r="N107" s="33">
        <v>5.1702728204466641</v>
      </c>
      <c r="O107" s="8"/>
      <c r="P107" s="33">
        <v>6.2258294609160547</v>
      </c>
      <c r="Q107" s="33">
        <v>3.8061643141941603</v>
      </c>
      <c r="R107" s="33">
        <v>4.8845088421374028</v>
      </c>
      <c r="S107" s="33">
        <v>5.0073512654745356</v>
      </c>
      <c r="T107" s="33">
        <v>4.8632650679022671</v>
      </c>
      <c r="U107" s="8"/>
      <c r="V107" s="33">
        <v>0.60801695642500597</v>
      </c>
      <c r="W107" s="33">
        <v>7.7671812230031057</v>
      </c>
      <c r="X107" s="33">
        <v>0.89113452371076818</v>
      </c>
      <c r="Y107" s="33">
        <v>4.5120110839605543</v>
      </c>
      <c r="Z107" s="33">
        <v>4.6534307035771993</v>
      </c>
      <c r="AA107" s="28"/>
      <c r="AB107" s="33">
        <v>5.6630069204387592</v>
      </c>
      <c r="AC107" s="33">
        <v>5.2827545140365411</v>
      </c>
      <c r="AD107" s="33">
        <v>5.1703839617358049</v>
      </c>
      <c r="AE107" s="33">
        <v>5.100370575816342</v>
      </c>
      <c r="AF107" s="59">
        <v>5.0003802311540095</v>
      </c>
    </row>
    <row r="108" spans="1:32" ht="14.25">
      <c r="A108" s="30" t="str">
        <f t="shared" si="17"/>
        <v xml:space="preserve">  Laurentian Bank Securities</v>
      </c>
      <c r="B108" s="31">
        <f t="shared" si="17"/>
        <v>45187</v>
      </c>
      <c r="C108" s="28"/>
      <c r="D108" s="32"/>
      <c r="E108" s="32"/>
      <c r="F108" s="32"/>
      <c r="G108" s="32"/>
      <c r="H108" s="32"/>
      <c r="I108" s="28"/>
      <c r="J108" s="32"/>
      <c r="K108" s="32"/>
      <c r="L108" s="32"/>
      <c r="M108" s="32"/>
      <c r="N108" s="32"/>
      <c r="O108" s="8"/>
      <c r="P108" s="32">
        <v>4.3</v>
      </c>
      <c r="Q108" s="32">
        <v>3.5</v>
      </c>
      <c r="R108" s="32"/>
      <c r="S108" s="32"/>
      <c r="T108" s="32"/>
      <c r="U108" s="8"/>
      <c r="V108" s="32"/>
      <c r="W108" s="32"/>
      <c r="X108" s="32"/>
      <c r="Y108" s="32"/>
      <c r="Z108" s="32"/>
      <c r="AA108" s="28"/>
      <c r="AB108" s="32"/>
      <c r="AC108" s="32"/>
      <c r="AD108" s="32"/>
      <c r="AE108" s="32"/>
      <c r="AF108" s="58"/>
    </row>
    <row r="109" spans="1:32" ht="14.25">
      <c r="A109" s="27" t="str">
        <f t="shared" si="17"/>
        <v xml:space="preserve">  National Bank of Canada</v>
      </c>
      <c r="B109" s="35">
        <f t="shared" si="17"/>
        <v>45250</v>
      </c>
      <c r="C109" s="28"/>
      <c r="D109" s="33"/>
      <c r="E109" s="33"/>
      <c r="F109" s="33"/>
      <c r="G109" s="33"/>
      <c r="H109" s="33"/>
      <c r="I109" s="28"/>
      <c r="J109" s="33"/>
      <c r="K109" s="33"/>
      <c r="L109" s="33"/>
      <c r="M109" s="33"/>
      <c r="N109" s="33"/>
      <c r="O109" s="8"/>
      <c r="P109" s="33"/>
      <c r="Q109" s="33"/>
      <c r="R109" s="33"/>
      <c r="S109" s="33"/>
      <c r="T109" s="33"/>
      <c r="U109" s="8"/>
      <c r="V109" s="33"/>
      <c r="W109" s="33"/>
      <c r="X109" s="33"/>
      <c r="Y109" s="33"/>
      <c r="Z109" s="33"/>
      <c r="AA109" s="28"/>
      <c r="AB109" s="33"/>
      <c r="AC109" s="33"/>
      <c r="AD109" s="33"/>
      <c r="AE109" s="33"/>
      <c r="AF109" s="59"/>
    </row>
    <row r="110" spans="1:32" ht="14.25">
      <c r="A110" s="30" t="str">
        <f t="shared" si="17"/>
        <v xml:space="preserve">  Quantitative Economic Decisions</v>
      </c>
      <c r="B110" s="31">
        <f t="shared" si="17"/>
        <v>45190</v>
      </c>
      <c r="C110" s="28"/>
      <c r="D110" s="32"/>
      <c r="E110" s="32"/>
      <c r="F110" s="32"/>
      <c r="G110" s="32"/>
      <c r="H110" s="32"/>
      <c r="I110" s="28"/>
      <c r="J110" s="32"/>
      <c r="K110" s="32"/>
      <c r="L110" s="32"/>
      <c r="M110" s="32"/>
      <c r="N110" s="32"/>
      <c r="O110" s="8"/>
      <c r="P110" s="32">
        <v>10</v>
      </c>
      <c r="Q110" s="32">
        <v>4.5999999999999996</v>
      </c>
      <c r="R110" s="32">
        <v>4.2</v>
      </c>
      <c r="S110" s="32">
        <v>3.9</v>
      </c>
      <c r="T110" s="32">
        <v>3.9</v>
      </c>
      <c r="U110" s="8"/>
      <c r="V110" s="32"/>
      <c r="W110" s="32"/>
      <c r="X110" s="32"/>
      <c r="Y110" s="32"/>
      <c r="Z110" s="32"/>
      <c r="AA110" s="28"/>
      <c r="AB110" s="32"/>
      <c r="AC110" s="32"/>
      <c r="AD110" s="32"/>
      <c r="AE110" s="32"/>
      <c r="AF110" s="58"/>
    </row>
    <row r="111" spans="1:32" ht="14.25">
      <c r="A111" s="27" t="str">
        <f t="shared" si="17"/>
        <v xml:space="preserve">  RBC Financial Group</v>
      </c>
      <c r="B111" s="35">
        <f t="shared" si="17"/>
        <v>45182</v>
      </c>
      <c r="C111" s="28"/>
      <c r="D111" s="33"/>
      <c r="E111" s="33"/>
      <c r="F111" s="33"/>
      <c r="G111" s="33"/>
      <c r="H111" s="33"/>
      <c r="I111" s="28"/>
      <c r="J111" s="33"/>
      <c r="K111" s="33"/>
      <c r="L111" s="33"/>
      <c r="M111" s="33"/>
      <c r="N111" s="33"/>
      <c r="O111" s="8"/>
      <c r="P111" s="33"/>
      <c r="Q111" s="33"/>
      <c r="R111" s="33"/>
      <c r="S111" s="33"/>
      <c r="T111" s="33"/>
      <c r="U111" s="8"/>
      <c r="V111" s="33"/>
      <c r="W111" s="33"/>
      <c r="X111" s="33"/>
      <c r="Y111" s="33"/>
      <c r="Z111" s="33"/>
      <c r="AA111" s="28"/>
      <c r="AB111" s="33">
        <v>4.4000000000000004</v>
      </c>
      <c r="AC111" s="33">
        <v>3.6</v>
      </c>
      <c r="AD111" s="33"/>
      <c r="AE111" s="33"/>
      <c r="AF111" s="59"/>
    </row>
    <row r="112" spans="1:32" ht="14.25">
      <c r="A112" s="30" t="str">
        <f t="shared" si="17"/>
        <v xml:space="preserve">  Scotiabank Group</v>
      </c>
      <c r="B112" s="31">
        <f t="shared" si="17"/>
        <v>45275</v>
      </c>
      <c r="C112" s="28"/>
      <c r="D112" s="32"/>
      <c r="E112" s="32"/>
      <c r="F112" s="32"/>
      <c r="G112" s="32"/>
      <c r="H112" s="32"/>
      <c r="I112" s="28"/>
      <c r="J112" s="32"/>
      <c r="K112" s="32"/>
      <c r="L112" s="32"/>
      <c r="M112" s="32"/>
      <c r="N112" s="32"/>
      <c r="O112" s="8"/>
      <c r="P112" s="32"/>
      <c r="Q112" s="32"/>
      <c r="R112" s="32"/>
      <c r="S112" s="32"/>
      <c r="T112" s="32"/>
      <c r="U112" s="8"/>
      <c r="V112" s="32"/>
      <c r="W112" s="32"/>
      <c r="X112" s="32"/>
      <c r="Y112" s="32"/>
      <c r="Z112" s="32"/>
      <c r="AA112" s="28"/>
      <c r="AB112" s="32"/>
      <c r="AC112" s="32"/>
      <c r="AD112" s="32"/>
      <c r="AE112" s="32"/>
      <c r="AF112" s="58"/>
    </row>
    <row r="113" spans="1:32" ht="14.25">
      <c r="A113" s="27" t="str">
        <f t="shared" si="17"/>
        <v xml:space="preserve">  Stokes Economic Consulting</v>
      </c>
      <c r="B113" s="35">
        <f t="shared" si="17"/>
        <v>45148</v>
      </c>
      <c r="C113" s="36"/>
      <c r="D113" s="33"/>
      <c r="E113" s="33"/>
      <c r="F113" s="33"/>
      <c r="G113" s="33"/>
      <c r="H113" s="33"/>
      <c r="I113" s="28"/>
      <c r="J113" s="33"/>
      <c r="K113" s="33"/>
      <c r="L113" s="33"/>
      <c r="M113" s="33"/>
      <c r="N113" s="33"/>
      <c r="O113" s="8"/>
      <c r="P113" s="33">
        <v>5.9</v>
      </c>
      <c r="Q113" s="33">
        <v>3.9</v>
      </c>
      <c r="R113" s="33">
        <v>5.3</v>
      </c>
      <c r="S113" s="33">
        <v>5.4</v>
      </c>
      <c r="T113" s="33">
        <v>5.9</v>
      </c>
      <c r="U113" s="8"/>
      <c r="V113" s="33">
        <v>6.8380961468128554E-2</v>
      </c>
      <c r="W113" s="33">
        <v>2.248673044528493</v>
      </c>
      <c r="X113" s="33">
        <v>9.8071214311247878</v>
      </c>
      <c r="Y113" s="33">
        <v>13.586502668044332</v>
      </c>
      <c r="Z113" s="33">
        <v>13.419314641744551</v>
      </c>
      <c r="AA113" s="28"/>
      <c r="AB113" s="33">
        <v>7.1</v>
      </c>
      <c r="AC113" s="33">
        <v>8.1</v>
      </c>
      <c r="AD113" s="33">
        <v>9.3000000000000007</v>
      </c>
      <c r="AE113" s="33">
        <v>10.1</v>
      </c>
      <c r="AF113" s="59">
        <v>11</v>
      </c>
    </row>
    <row r="114" spans="1:32" ht="14.25">
      <c r="A114" s="30" t="str">
        <f t="shared" si="17"/>
        <v xml:space="preserve">  TD Bank</v>
      </c>
      <c r="B114" s="31">
        <f t="shared" si="17"/>
        <v>45279</v>
      </c>
      <c r="C114" s="28"/>
      <c r="D114" s="32"/>
      <c r="E114" s="32"/>
      <c r="F114" s="32"/>
      <c r="G114" s="32"/>
      <c r="H114" s="32"/>
      <c r="I114" s="28"/>
      <c r="J114" s="32"/>
      <c r="K114" s="32"/>
      <c r="L114" s="32"/>
      <c r="M114" s="32"/>
      <c r="N114" s="32"/>
      <c r="O114" s="8"/>
      <c r="P114" s="32"/>
      <c r="Q114" s="32"/>
      <c r="R114" s="32"/>
      <c r="S114" s="32"/>
      <c r="T114" s="32"/>
      <c r="U114" s="8"/>
      <c r="V114" s="32"/>
      <c r="W114" s="32"/>
      <c r="X114" s="32"/>
      <c r="Y114" s="32"/>
      <c r="Z114" s="32"/>
      <c r="AA114" s="28"/>
      <c r="AB114" s="32"/>
      <c r="AC114" s="32"/>
      <c r="AD114" s="32"/>
      <c r="AE114" s="32"/>
      <c r="AF114" s="58"/>
    </row>
    <row r="115" spans="1:32" ht="11.25" customHeight="1">
      <c r="A115" s="27" t="str">
        <f t="shared" si="17"/>
        <v xml:space="preserve">  The Conference Board of Canada</v>
      </c>
      <c r="B115" s="35">
        <f t="shared" si="17"/>
        <v>45232</v>
      </c>
      <c r="C115" s="28"/>
      <c r="D115" s="33"/>
      <c r="E115" s="33"/>
      <c r="F115" s="33"/>
      <c r="G115" s="33"/>
      <c r="H115" s="33"/>
      <c r="I115" s="28"/>
      <c r="J115" s="33"/>
      <c r="K115" s="33"/>
      <c r="L115" s="33"/>
      <c r="M115" s="33"/>
      <c r="N115" s="33"/>
      <c r="O115" s="8"/>
      <c r="P115" s="33">
        <v>4.3</v>
      </c>
      <c r="Q115" s="33">
        <v>3.5</v>
      </c>
      <c r="R115" s="33"/>
      <c r="S115" s="33"/>
      <c r="T115" s="33"/>
      <c r="U115" s="8"/>
      <c r="V115" s="33"/>
      <c r="W115" s="33"/>
      <c r="X115" s="33"/>
      <c r="Y115" s="33"/>
      <c r="Z115" s="33"/>
      <c r="AA115" s="28"/>
      <c r="AB115" s="33"/>
      <c r="AC115" s="33"/>
      <c r="AD115" s="33"/>
      <c r="AE115" s="33"/>
      <c r="AF115" s="59"/>
    </row>
    <row r="116" spans="1:32" ht="11.25" customHeight="1">
      <c r="A116" s="30" t="str">
        <f t="shared" si="17"/>
        <v xml:space="preserve">  University of Toronto</v>
      </c>
      <c r="B116" s="31">
        <f t="shared" si="17"/>
        <v>45224</v>
      </c>
      <c r="C116" s="28"/>
      <c r="D116" s="32"/>
      <c r="E116" s="32"/>
      <c r="F116" s="32"/>
      <c r="G116" s="32"/>
      <c r="H116" s="32"/>
      <c r="I116" s="28"/>
      <c r="J116" s="32"/>
      <c r="K116" s="32"/>
      <c r="L116" s="32"/>
      <c r="M116" s="32"/>
      <c r="N116" s="32"/>
      <c r="O116" s="8"/>
      <c r="P116" s="32">
        <v>6</v>
      </c>
      <c r="Q116" s="32">
        <v>3.7</v>
      </c>
      <c r="R116" s="32">
        <v>4.9000000000000004</v>
      </c>
      <c r="S116" s="32">
        <v>5</v>
      </c>
      <c r="T116" s="32">
        <v>4.7</v>
      </c>
      <c r="U116" s="8"/>
      <c r="V116" s="32">
        <v>1.0748275752471059</v>
      </c>
      <c r="W116" s="32">
        <v>8.0784083813512311</v>
      </c>
      <c r="X116" s="32">
        <v>-0.28334900697573051</v>
      </c>
      <c r="Y116" s="32">
        <v>2.5367088328375864</v>
      </c>
      <c r="Z116" s="32">
        <v>4.4734242068488639</v>
      </c>
      <c r="AA116" s="28"/>
      <c r="AB116" s="32"/>
      <c r="AC116" s="32"/>
      <c r="AD116" s="32"/>
      <c r="AE116" s="32"/>
      <c r="AF116" s="58"/>
    </row>
    <row r="117" spans="1:32" ht="15">
      <c r="A117" s="40" t="s">
        <v>7</v>
      </c>
      <c r="B117" s="24"/>
      <c r="C117" s="41"/>
      <c r="D117" s="42">
        <f>AVERAGE(D104:D116)</f>
        <v>6.6617404425559794</v>
      </c>
      <c r="E117" s="42">
        <f t="shared" ref="E117:G117" si="18">AVERAGE(E104:E116)</f>
        <v>4.1536955214128</v>
      </c>
      <c r="F117" s="42">
        <f t="shared" si="18"/>
        <v>4.6131960670293077</v>
      </c>
      <c r="G117" s="42">
        <f t="shared" si="18"/>
        <v>4.620015349489635</v>
      </c>
      <c r="H117" s="42">
        <f>AVERAGE(H104:H116)</f>
        <v>4.6999897212725639</v>
      </c>
      <c r="I117" s="43"/>
      <c r="J117" s="42">
        <f>AVERAGE(J103:J116)</f>
        <v>5.2640995259269081</v>
      </c>
      <c r="K117" s="42">
        <f t="shared" ref="K117:N117" si="19">AVERAGE(K103:K116)</f>
        <v>3.7765121434202067</v>
      </c>
      <c r="L117" s="42">
        <f t="shared" si="19"/>
        <v>4.816249856836559</v>
      </c>
      <c r="M117" s="42">
        <f t="shared" si="19"/>
        <v>4.9045263124175786</v>
      </c>
      <c r="N117" s="42">
        <f t="shared" si="19"/>
        <v>4.8594883524745232</v>
      </c>
      <c r="O117" s="8"/>
      <c r="P117" s="42">
        <f>AVERAGE(P104:P116)</f>
        <v>6.7335756121920491</v>
      </c>
      <c r="Q117" s="42">
        <f t="shared" ref="Q117:T117" si="20">AVERAGE(Q103:Q116)</f>
        <v>4.0631260645097154</v>
      </c>
      <c r="R117" s="42">
        <f t="shared" si="20"/>
        <v>4.6276412408914931</v>
      </c>
      <c r="S117" s="42">
        <f t="shared" si="20"/>
        <v>4.5164638842739757</v>
      </c>
      <c r="T117" s="42">
        <f t="shared" si="20"/>
        <v>4.5347816206913629</v>
      </c>
      <c r="U117" s="8"/>
      <c r="V117" s="42">
        <f>AVERAGE(V103:V116)</f>
        <v>1.588711027803819</v>
      </c>
      <c r="W117" s="42">
        <f t="shared" ref="W117:Z117" si="21">AVERAGE(W103:W116)</f>
        <v>4.5292447323758678</v>
      </c>
      <c r="X117" s="42">
        <f t="shared" si="21"/>
        <v>5.2352929973595961</v>
      </c>
      <c r="Y117" s="42">
        <f t="shared" si="21"/>
        <v>7.3738914280351056</v>
      </c>
      <c r="Z117" s="42">
        <f t="shared" si="21"/>
        <v>7.5104436540518691</v>
      </c>
      <c r="AA117" s="43"/>
      <c r="AB117" s="42">
        <f>AVERAGE(AB103:AB116)</f>
        <v>5.9574658246564596</v>
      </c>
      <c r="AC117" s="42">
        <f t="shared" ref="AC117:AF117" si="22">AVERAGE(AC103:AC116)</f>
        <v>5.9299060998394237</v>
      </c>
      <c r="AD117" s="42">
        <f t="shared" si="22"/>
        <v>6.7824022478471617</v>
      </c>
      <c r="AE117" s="42">
        <f t="shared" si="22"/>
        <v>6.6964195446632688</v>
      </c>
      <c r="AF117" s="61">
        <f t="shared" si="22"/>
        <v>6.8954376907308017</v>
      </c>
    </row>
    <row r="118" spans="1:32" ht="14.25">
      <c r="A118" s="45" t="s">
        <v>9</v>
      </c>
      <c r="B118" s="46"/>
      <c r="C118" s="28"/>
      <c r="D118" s="47">
        <f>MAX(D104:D116)</f>
        <v>9</v>
      </c>
      <c r="E118" s="47">
        <f t="shared" ref="E118:H118" si="23">MAX(E104:E116)</f>
        <v>5</v>
      </c>
      <c r="F118" s="47">
        <f t="shared" si="23"/>
        <v>5.4</v>
      </c>
      <c r="G118" s="47">
        <f t="shared" si="23"/>
        <v>6</v>
      </c>
      <c r="H118" s="47">
        <f t="shared" si="23"/>
        <v>6.4</v>
      </c>
      <c r="I118" s="8"/>
      <c r="J118" s="47">
        <f>MAX(J104:J116)</f>
        <v>8</v>
      </c>
      <c r="K118" s="47">
        <f t="shared" ref="K118:N118" si="24">MAX(K104:K116)</f>
        <v>4.7</v>
      </c>
      <c r="L118" s="47">
        <f t="shared" si="24"/>
        <v>5.5</v>
      </c>
      <c r="M118" s="47">
        <f t="shared" si="24"/>
        <v>5.9</v>
      </c>
      <c r="N118" s="47">
        <f t="shared" si="24"/>
        <v>6.3</v>
      </c>
      <c r="O118" s="8"/>
      <c r="P118" s="47">
        <f>MAX(P104:P116)</f>
        <v>10</v>
      </c>
      <c r="Q118" s="47">
        <f t="shared" ref="Q118:T118" si="25">MAX(Q104:Q116)</f>
        <v>4.8988442018835601</v>
      </c>
      <c r="R118" s="47">
        <f t="shared" si="25"/>
        <v>5.3</v>
      </c>
      <c r="S118" s="47">
        <f t="shared" si="25"/>
        <v>5.4</v>
      </c>
      <c r="T118" s="47">
        <f t="shared" si="25"/>
        <v>5.9</v>
      </c>
      <c r="U118" s="8"/>
      <c r="V118" s="47">
        <f>MAX(V104:V116)</f>
        <v>11.538833154035093</v>
      </c>
      <c r="W118" s="47">
        <f t="shared" ref="W118:Z118" si="26">MAX(W104:W116)</f>
        <v>10.801794814850144</v>
      </c>
      <c r="X118" s="47">
        <f t="shared" si="26"/>
        <v>9.8071214311247878</v>
      </c>
      <c r="Y118" s="47">
        <f t="shared" si="26"/>
        <v>13.586502668044332</v>
      </c>
      <c r="Z118" s="47">
        <f t="shared" si="26"/>
        <v>13.419314641744551</v>
      </c>
      <c r="AA118" s="8"/>
      <c r="AB118" s="47">
        <f>MAX(AB104:AB116)</f>
        <v>7.1</v>
      </c>
      <c r="AC118" s="47">
        <f t="shared" ref="AC118:AF118" si="27">MAX(AC104:AC116)</f>
        <v>8.1</v>
      </c>
      <c r="AD118" s="47">
        <f t="shared" si="27"/>
        <v>9.3000000000000007</v>
      </c>
      <c r="AE118" s="47">
        <f t="shared" si="27"/>
        <v>10.1</v>
      </c>
      <c r="AF118" s="62">
        <f t="shared" si="27"/>
        <v>11</v>
      </c>
    </row>
    <row r="119" spans="1:32" ht="14.25">
      <c r="A119" s="45" t="s">
        <v>8</v>
      </c>
      <c r="B119" s="46"/>
      <c r="C119" s="28"/>
      <c r="D119" s="47">
        <f>MIN(D104:D116)</f>
        <v>5.3</v>
      </c>
      <c r="E119" s="47">
        <f t="shared" ref="E119:H119" si="28">MIN(E104:E116)</f>
        <v>3.6</v>
      </c>
      <c r="F119" s="47">
        <f t="shared" si="28"/>
        <v>4.1497728825205176</v>
      </c>
      <c r="G119" s="47">
        <f t="shared" si="28"/>
        <v>3.6823634072147957</v>
      </c>
      <c r="H119" s="47">
        <f t="shared" si="28"/>
        <v>3.7443821583629577</v>
      </c>
      <c r="I119" s="8"/>
      <c r="J119" s="47">
        <f>MIN(J103:J116)</f>
        <v>3.9493597001820895</v>
      </c>
      <c r="K119" s="47">
        <f t="shared" ref="K119:N119" si="29">MIN(K103:K116)</f>
        <v>2.2587931348265902</v>
      </c>
      <c r="L119" s="47">
        <f t="shared" si="29"/>
        <v>3.8098663650810765</v>
      </c>
      <c r="M119" s="47">
        <f t="shared" si="29"/>
        <v>3.8711672150444678</v>
      </c>
      <c r="N119" s="47">
        <f t="shared" si="29"/>
        <v>3.96768058945143</v>
      </c>
      <c r="O119" s="8"/>
      <c r="P119" s="47">
        <f>MIN(P103:P116)</f>
        <v>4.3</v>
      </c>
      <c r="Q119" s="47">
        <f t="shared" ref="Q119:T119" si="30">MIN(Q103:Q116)</f>
        <v>3.5</v>
      </c>
      <c r="R119" s="47">
        <f t="shared" si="30"/>
        <v>4.2</v>
      </c>
      <c r="S119" s="47">
        <f t="shared" si="30"/>
        <v>3.8914320401693203</v>
      </c>
      <c r="T119" s="47">
        <f t="shared" si="30"/>
        <v>3.9</v>
      </c>
      <c r="U119" s="8"/>
      <c r="V119" s="47">
        <f>MIN(V103:V116)</f>
        <v>-3.8261734418205484</v>
      </c>
      <c r="W119" s="47">
        <f t="shared" ref="W119:Z119" si="31">MIN(W103:W116)</f>
        <v>-3.9692621140062618</v>
      </c>
      <c r="X119" s="47">
        <f t="shared" si="31"/>
        <v>-0.28334900697573051</v>
      </c>
      <c r="Y119" s="47">
        <f t="shared" si="31"/>
        <v>2.4662094123934697</v>
      </c>
      <c r="Z119" s="47">
        <f t="shared" si="31"/>
        <v>2.6532807118942179</v>
      </c>
      <c r="AA119" s="8"/>
      <c r="AB119" s="47">
        <f>MIN(AB103:AB116)</f>
        <v>4.4000000000000004</v>
      </c>
      <c r="AC119" s="47">
        <f t="shared" ref="AC119:AF119" si="32">MIN(AC103:AC116)</f>
        <v>3.6</v>
      </c>
      <c r="AD119" s="47">
        <f t="shared" si="32"/>
        <v>5</v>
      </c>
      <c r="AE119" s="47">
        <f t="shared" si="32"/>
        <v>3.3</v>
      </c>
      <c r="AF119" s="62">
        <f t="shared" si="32"/>
        <v>2.9</v>
      </c>
    </row>
    <row r="120" spans="1:32" s="1" customFormat="1" ht="14.25">
      <c r="A120" s="5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26"/>
    </row>
    <row r="121" spans="1:32" ht="12.75" customHeight="1">
      <c r="A121" s="22" t="s">
        <v>0</v>
      </c>
      <c r="B121" s="23" t="s">
        <v>54</v>
      </c>
      <c r="C121" s="8"/>
      <c r="D121" s="528" t="s">
        <v>26</v>
      </c>
      <c r="E121" s="528"/>
      <c r="F121" s="528"/>
      <c r="G121" s="528"/>
      <c r="H121" s="528"/>
      <c r="I121" s="8"/>
      <c r="J121" s="528" t="s">
        <v>23</v>
      </c>
      <c r="K121" s="528"/>
      <c r="L121" s="528"/>
      <c r="M121" s="528"/>
      <c r="N121" s="52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26"/>
    </row>
    <row r="122" spans="1:32" ht="12.75" customHeight="1">
      <c r="A122" s="22"/>
      <c r="B122" s="24"/>
      <c r="C122" s="8"/>
      <c r="D122" s="528" t="s">
        <v>6</v>
      </c>
      <c r="E122" s="528"/>
      <c r="F122" s="528"/>
      <c r="G122" s="528"/>
      <c r="H122" s="528"/>
      <c r="I122" s="8"/>
      <c r="J122" s="528" t="s">
        <v>6</v>
      </c>
      <c r="K122" s="528"/>
      <c r="L122" s="528"/>
      <c r="M122" s="528"/>
      <c r="N122" s="52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26"/>
    </row>
    <row r="123" spans="1:32" ht="12.75" customHeight="1">
      <c r="A123" s="27"/>
      <c r="B123" s="28"/>
      <c r="C123" s="28"/>
      <c r="D123" s="29">
        <v>2023</v>
      </c>
      <c r="E123" s="29">
        <v>2024</v>
      </c>
      <c r="F123" s="29">
        <v>2025</v>
      </c>
      <c r="G123" s="29">
        <v>2026</v>
      </c>
      <c r="H123" s="29">
        <v>2027</v>
      </c>
      <c r="I123" s="28"/>
      <c r="J123" s="29">
        <v>2023</v>
      </c>
      <c r="K123" s="29">
        <v>2024</v>
      </c>
      <c r="L123" s="29">
        <v>2025</v>
      </c>
      <c r="M123" s="29">
        <v>2026</v>
      </c>
      <c r="N123" s="29">
        <v>2027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26"/>
    </row>
    <row r="124" spans="1:32" ht="12.75" customHeight="1">
      <c r="A124" s="27"/>
      <c r="B124" s="28"/>
      <c r="C124" s="28"/>
      <c r="D124" s="29"/>
      <c r="E124" s="29"/>
      <c r="F124" s="29"/>
      <c r="G124" s="29"/>
      <c r="H124" s="29"/>
      <c r="I124" s="28"/>
      <c r="J124" s="29"/>
      <c r="K124" s="29"/>
      <c r="L124" s="29"/>
      <c r="M124" s="29"/>
      <c r="N124" s="29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26"/>
    </row>
    <row r="125" spans="1:32" ht="12.75" customHeight="1">
      <c r="A125" s="27" t="s">
        <v>41</v>
      </c>
      <c r="B125" s="35">
        <v>45275</v>
      </c>
      <c r="C125" s="28"/>
      <c r="D125" s="33">
        <v>-20.086748774245482</v>
      </c>
      <c r="E125" s="33">
        <v>-15.582307409027955</v>
      </c>
      <c r="F125" s="33">
        <v>11.240310003361341</v>
      </c>
      <c r="G125" s="33">
        <v>15.691546041326996</v>
      </c>
      <c r="H125" s="33">
        <v>16.26187826315228</v>
      </c>
      <c r="I125" s="28"/>
      <c r="J125" s="33">
        <v>8.6013065269010571</v>
      </c>
      <c r="K125" s="33">
        <v>4.3114404452483965</v>
      </c>
      <c r="L125" s="33">
        <v>3.3956676196635107</v>
      </c>
      <c r="M125" s="33">
        <v>3.0924812231958541</v>
      </c>
      <c r="N125" s="33">
        <v>3.1184230901683825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26"/>
    </row>
    <row r="126" spans="1:32" ht="12.75" customHeight="1">
      <c r="A126" s="30" t="s">
        <v>43</v>
      </c>
      <c r="B126" s="31">
        <v>45190</v>
      </c>
      <c r="C126" s="28"/>
      <c r="D126" s="32">
        <v>-14.000000000000002</v>
      </c>
      <c r="E126" s="32">
        <v>3</v>
      </c>
      <c r="F126" s="32">
        <v>10</v>
      </c>
      <c r="G126" s="32">
        <v>6</v>
      </c>
      <c r="H126" s="32">
        <v>6</v>
      </c>
      <c r="I126" s="28"/>
      <c r="J126" s="32">
        <v>5</v>
      </c>
      <c r="K126" s="32">
        <v>5</v>
      </c>
      <c r="L126" s="32">
        <v>5</v>
      </c>
      <c r="M126" s="32">
        <v>8</v>
      </c>
      <c r="N126" s="32">
        <v>4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26"/>
    </row>
    <row r="127" spans="1:32" ht="12.75" customHeight="1">
      <c r="A127" s="27" t="s">
        <v>42</v>
      </c>
      <c r="B127" s="35">
        <v>45182</v>
      </c>
      <c r="C127" s="28"/>
      <c r="D127" s="33">
        <v>-5.6</v>
      </c>
      <c r="E127" s="33">
        <v>-12.3</v>
      </c>
      <c r="F127" s="33">
        <v>0.5</v>
      </c>
      <c r="G127" s="33">
        <v>7.3</v>
      </c>
      <c r="H127" s="33">
        <v>1.3</v>
      </c>
      <c r="I127" s="28"/>
      <c r="J127" s="33">
        <v>5.2</v>
      </c>
      <c r="K127" s="33">
        <v>2.5</v>
      </c>
      <c r="L127" s="33">
        <v>3.6</v>
      </c>
      <c r="M127" s="33">
        <v>4.2</v>
      </c>
      <c r="N127" s="33">
        <v>4.3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26"/>
    </row>
    <row r="128" spans="1:32" ht="12.75" customHeight="1">
      <c r="A128" s="30" t="s">
        <v>46</v>
      </c>
      <c r="B128" s="31">
        <v>45223</v>
      </c>
      <c r="C128" s="28"/>
      <c r="D128" s="32">
        <v>-16.190197190657262</v>
      </c>
      <c r="E128" s="32">
        <v>-2.0103762283242066</v>
      </c>
      <c r="F128" s="32">
        <v>5.5138554154492203</v>
      </c>
      <c r="G128" s="32">
        <v>7.3069458742433646</v>
      </c>
      <c r="H128" s="32">
        <v>7.0616812572272591</v>
      </c>
      <c r="I128" s="28"/>
      <c r="J128" s="32">
        <v>8.063101870497146</v>
      </c>
      <c r="K128" s="32">
        <v>1.7829189472499563</v>
      </c>
      <c r="L128" s="32">
        <v>3.1190748185392136</v>
      </c>
      <c r="M128" s="32">
        <v>3.4106278552661795</v>
      </c>
      <c r="N128" s="32">
        <v>3.4492120153004624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26"/>
    </row>
    <row r="129" spans="1:32" ht="12.75" customHeight="1">
      <c r="A129" s="27" t="s">
        <v>44</v>
      </c>
      <c r="B129" s="35">
        <v>45187</v>
      </c>
      <c r="C129" s="28"/>
      <c r="D129" s="33">
        <v>0.5</v>
      </c>
      <c r="E129" s="33">
        <v>3.1</v>
      </c>
      <c r="F129" s="33"/>
      <c r="G129" s="33"/>
      <c r="H129" s="33"/>
      <c r="I129" s="28"/>
      <c r="J129" s="33"/>
      <c r="K129" s="33"/>
      <c r="L129" s="33"/>
      <c r="M129" s="33"/>
      <c r="N129" s="33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26"/>
    </row>
    <row r="130" spans="1:32" ht="12.75" customHeight="1">
      <c r="A130" s="37" t="s">
        <v>2</v>
      </c>
      <c r="B130" s="38">
        <v>45190</v>
      </c>
      <c r="C130" s="28"/>
      <c r="D130" s="39">
        <v>-14.000000000000002</v>
      </c>
      <c r="E130" s="39">
        <v>3</v>
      </c>
      <c r="F130" s="39">
        <v>10</v>
      </c>
      <c r="G130" s="39">
        <v>6</v>
      </c>
      <c r="H130" s="39">
        <v>6</v>
      </c>
      <c r="I130" s="28"/>
      <c r="J130" s="39">
        <v>5</v>
      </c>
      <c r="K130" s="39">
        <v>5</v>
      </c>
      <c r="L130" s="39">
        <v>5</v>
      </c>
      <c r="M130" s="39">
        <v>8</v>
      </c>
      <c r="N130" s="39">
        <v>4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26"/>
    </row>
    <row r="131" spans="1:32" ht="12.75" customHeight="1">
      <c r="A131" s="27" t="s">
        <v>36</v>
      </c>
      <c r="B131" s="35">
        <v>45148</v>
      </c>
      <c r="C131" s="36"/>
      <c r="D131" s="33">
        <v>-5.6</v>
      </c>
      <c r="E131" s="33">
        <v>-12.3</v>
      </c>
      <c r="F131" s="33">
        <v>0.5</v>
      </c>
      <c r="G131" s="33">
        <v>7.3</v>
      </c>
      <c r="H131" s="33">
        <v>1.3</v>
      </c>
      <c r="I131" s="28"/>
      <c r="J131" s="33">
        <v>5.2</v>
      </c>
      <c r="K131" s="33">
        <v>2.5</v>
      </c>
      <c r="L131" s="33">
        <v>3.6</v>
      </c>
      <c r="M131" s="33">
        <v>4.2</v>
      </c>
      <c r="N131" s="33">
        <v>4.3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26"/>
    </row>
    <row r="132" spans="1:32" ht="12.75" customHeight="1">
      <c r="A132" s="27" t="s">
        <v>40</v>
      </c>
      <c r="B132" s="35">
        <v>45279</v>
      </c>
      <c r="C132" s="36"/>
      <c r="D132" s="33">
        <v>-10.5</v>
      </c>
      <c r="E132" s="33">
        <v>-0.1</v>
      </c>
      <c r="F132" s="33">
        <v>2</v>
      </c>
      <c r="G132" s="33"/>
      <c r="H132" s="33"/>
      <c r="I132" s="28"/>
      <c r="J132" s="33"/>
      <c r="K132" s="33"/>
      <c r="L132" s="33"/>
      <c r="M132" s="33"/>
      <c r="N132" s="33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26"/>
    </row>
    <row r="133" spans="1:32" ht="12.75" customHeight="1">
      <c r="A133" s="30" t="s">
        <v>1</v>
      </c>
      <c r="B133" s="31">
        <v>45140</v>
      </c>
      <c r="C133" s="28"/>
      <c r="D133" s="32">
        <v>0.5</v>
      </c>
      <c r="E133" s="32">
        <v>3.1</v>
      </c>
      <c r="F133" s="32"/>
      <c r="G133" s="32"/>
      <c r="H133" s="32"/>
      <c r="I133" s="28"/>
      <c r="J133" s="32">
        <v>6.9015128428871835</v>
      </c>
      <c r="K133" s="32">
        <v>3.6679138009597954</v>
      </c>
      <c r="L133" s="32">
        <v>3.1374680263935182</v>
      </c>
      <c r="M133" s="32">
        <v>3.0120024843956794</v>
      </c>
      <c r="N133" s="32">
        <v>3.0908028422028355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26"/>
    </row>
    <row r="134" spans="1:32" ht="12.75" customHeight="1">
      <c r="A134" s="27" t="s">
        <v>37</v>
      </c>
      <c r="B134" s="35">
        <v>45190</v>
      </c>
      <c r="C134" s="28"/>
      <c r="D134" s="33">
        <v>-16.086167952569618</v>
      </c>
      <c r="E134" s="33">
        <v>0.83360941484451612</v>
      </c>
      <c r="F134" s="33">
        <v>5.9820244723935323</v>
      </c>
      <c r="G134" s="33">
        <v>6.5264446195325787</v>
      </c>
      <c r="H134" s="33">
        <v>6.5133971157321557</v>
      </c>
      <c r="I134" s="28"/>
      <c r="J134" s="33">
        <v>8.1373086991542554</v>
      </c>
      <c r="K134" s="33">
        <v>2.0264905122399535</v>
      </c>
      <c r="L134" s="33">
        <v>3.0348227609613421</v>
      </c>
      <c r="M134" s="33">
        <v>3.442795236023577</v>
      </c>
      <c r="N134" s="33">
        <v>3.4318719361514205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26"/>
    </row>
    <row r="135" spans="1:32" ht="12.75" customHeight="1">
      <c r="A135" s="40" t="s">
        <v>7</v>
      </c>
      <c r="B135" s="24"/>
      <c r="C135" s="41"/>
      <c r="D135" s="42">
        <f>AVERAGE(D126:D134)</f>
        <v>-8.9973739048029859</v>
      </c>
      <c r="E135" s="42">
        <f>AVERAGE(E126:E134)</f>
        <v>-1.5196407570532995</v>
      </c>
      <c r="F135" s="42">
        <f>AVERAGE(F126:F134)</f>
        <v>4.9279828411203939</v>
      </c>
      <c r="G135" s="42">
        <f>AVERAGE(G126:G134)</f>
        <v>6.7388984156293228</v>
      </c>
      <c r="H135" s="42">
        <f>AVERAGE(H126:H134)</f>
        <v>4.6958463954932368</v>
      </c>
      <c r="I135" s="43"/>
      <c r="J135" s="42">
        <f>AVERAGE(J126:J134)</f>
        <v>6.2145604875055112</v>
      </c>
      <c r="K135" s="42">
        <f>AVERAGE(K126:K134)</f>
        <v>3.2110461800642436</v>
      </c>
      <c r="L135" s="42">
        <f>AVERAGE(L126:L134)</f>
        <v>3.7844808008420108</v>
      </c>
      <c r="M135" s="42">
        <f>AVERAGE(M126:M134)</f>
        <v>4.895060796526491</v>
      </c>
      <c r="N135" s="42">
        <f>AVERAGE(N126:N134)</f>
        <v>3.7959838276649593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26"/>
    </row>
    <row r="136" spans="1:32" ht="12.75" customHeight="1">
      <c r="A136" s="45" t="s">
        <v>9</v>
      </c>
      <c r="B136" s="46"/>
      <c r="C136" s="28"/>
      <c r="D136" s="47">
        <f>MAX(D126:D134)</f>
        <v>0.5</v>
      </c>
      <c r="E136" s="47">
        <f>MAX(E126:E134)</f>
        <v>3.1</v>
      </c>
      <c r="F136" s="47">
        <f>MAX(F126:F134)</f>
        <v>10</v>
      </c>
      <c r="G136" s="47">
        <f>MAX(G126:G134)</f>
        <v>7.3069458742433646</v>
      </c>
      <c r="H136" s="47">
        <f>MAX(H126:H134)</f>
        <v>7.0616812572272591</v>
      </c>
      <c r="I136" s="8"/>
      <c r="J136" s="47">
        <f>MAX(J126:J134)</f>
        <v>8.1373086991542554</v>
      </c>
      <c r="K136" s="47">
        <f>MAX(K126:K134)</f>
        <v>5</v>
      </c>
      <c r="L136" s="47">
        <f>MAX(L126:L134)</f>
        <v>5</v>
      </c>
      <c r="M136" s="47">
        <f>MAX(M126:M134)</f>
        <v>8</v>
      </c>
      <c r="N136" s="47">
        <f>MAX(N126:N134)</f>
        <v>4.3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26"/>
    </row>
    <row r="137" spans="1:32" ht="12.75" customHeight="1">
      <c r="A137" s="45" t="s">
        <v>8</v>
      </c>
      <c r="B137" s="46"/>
      <c r="C137" s="28"/>
      <c r="D137" s="47">
        <f>MIN(D126:D134)</f>
        <v>-16.190197190657262</v>
      </c>
      <c r="E137" s="47">
        <f>MIN(E126:E134)</f>
        <v>-12.3</v>
      </c>
      <c r="F137" s="47">
        <f>MIN(F126:F134)</f>
        <v>0.5</v>
      </c>
      <c r="G137" s="47">
        <f>MIN(G126:G134)</f>
        <v>6</v>
      </c>
      <c r="H137" s="47">
        <f>MIN(H126:H134)</f>
        <v>1.3</v>
      </c>
      <c r="I137" s="8"/>
      <c r="J137" s="47">
        <f>MIN(J126:J134)</f>
        <v>5</v>
      </c>
      <c r="K137" s="47">
        <f>MIN(K126:K134)</f>
        <v>1.7829189472499563</v>
      </c>
      <c r="L137" s="47">
        <f>MIN(L126:L134)</f>
        <v>3.0348227609613421</v>
      </c>
      <c r="M137" s="47">
        <f>MIN(M126:M134)</f>
        <v>3.0120024843956794</v>
      </c>
      <c r="N137" s="47">
        <f>MIN(N126:N134)</f>
        <v>3.0908028422028355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26"/>
    </row>
    <row r="138" spans="1:32" s="1" customFormat="1" ht="15" thickBot="1">
      <c r="A138" s="5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26"/>
    </row>
    <row r="139" spans="1:32" ht="18.75" thickBot="1">
      <c r="A139" s="69" t="s">
        <v>27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4"/>
    </row>
    <row r="140" spans="1:32" s="1" customFormat="1" ht="14.25">
      <c r="A140" s="5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26"/>
    </row>
    <row r="141" spans="1:32" ht="12.75" customHeight="1">
      <c r="A141" s="22" t="s">
        <v>0</v>
      </c>
      <c r="B141" s="23" t="s">
        <v>54</v>
      </c>
      <c r="C141" s="8"/>
      <c r="D141" s="528" t="s">
        <v>28</v>
      </c>
      <c r="E141" s="528"/>
      <c r="F141" s="528"/>
      <c r="G141" s="528"/>
      <c r="H141" s="528"/>
      <c r="I141" s="8"/>
      <c r="J141" s="528" t="s">
        <v>29</v>
      </c>
      <c r="K141" s="528"/>
      <c r="L141" s="528"/>
      <c r="M141" s="528"/>
      <c r="N141" s="528"/>
      <c r="O141" s="8"/>
      <c r="P141" s="528" t="s">
        <v>30</v>
      </c>
      <c r="Q141" s="528"/>
      <c r="R141" s="528"/>
      <c r="S141" s="528"/>
      <c r="T141" s="528"/>
      <c r="U141" s="8"/>
      <c r="V141" s="528" t="s">
        <v>31</v>
      </c>
      <c r="W141" s="528"/>
      <c r="X141" s="528"/>
      <c r="Y141" s="528"/>
      <c r="Z141" s="528"/>
      <c r="AA141" s="8"/>
      <c r="AB141" s="1"/>
      <c r="AC141" s="1"/>
      <c r="AD141" s="1"/>
      <c r="AE141" s="1"/>
      <c r="AF141" s="1"/>
    </row>
    <row r="142" spans="1:32" ht="15">
      <c r="A142" s="22"/>
      <c r="B142" s="24"/>
      <c r="C142" s="8"/>
      <c r="D142" s="528" t="s">
        <v>55</v>
      </c>
      <c r="E142" s="528"/>
      <c r="F142" s="528"/>
      <c r="G142" s="528"/>
      <c r="H142" s="528"/>
      <c r="I142" s="8"/>
      <c r="J142" s="528" t="s">
        <v>6</v>
      </c>
      <c r="K142" s="528"/>
      <c r="L142" s="528"/>
      <c r="M142" s="528"/>
      <c r="N142" s="528"/>
      <c r="O142" s="8"/>
      <c r="P142" s="528" t="s">
        <v>6</v>
      </c>
      <c r="Q142" s="528"/>
      <c r="R142" s="528"/>
      <c r="S142" s="528"/>
      <c r="T142" s="528"/>
      <c r="U142" s="8"/>
      <c r="V142" s="528" t="s">
        <v>6</v>
      </c>
      <c r="W142" s="528"/>
      <c r="X142" s="528"/>
      <c r="Y142" s="528"/>
      <c r="Z142" s="528"/>
      <c r="AA142" s="8"/>
      <c r="AB142" s="1"/>
      <c r="AC142" s="1"/>
      <c r="AD142" s="1"/>
      <c r="AE142" s="1"/>
      <c r="AF142" s="1"/>
    </row>
    <row r="143" spans="1:32" ht="15">
      <c r="A143" s="27"/>
      <c r="B143" s="28"/>
      <c r="C143" s="28"/>
      <c r="D143" s="29">
        <v>2023</v>
      </c>
      <c r="E143" s="29">
        <v>2024</v>
      </c>
      <c r="F143" s="29">
        <v>2025</v>
      </c>
      <c r="G143" s="29">
        <v>2026</v>
      </c>
      <c r="H143" s="29">
        <v>2027</v>
      </c>
      <c r="I143" s="28"/>
      <c r="J143" s="29">
        <v>2023</v>
      </c>
      <c r="K143" s="29">
        <v>2024</v>
      </c>
      <c r="L143" s="29">
        <v>2025</v>
      </c>
      <c r="M143" s="29">
        <v>2026</v>
      </c>
      <c r="N143" s="29">
        <v>2027</v>
      </c>
      <c r="O143" s="8"/>
      <c r="P143" s="29">
        <v>2023</v>
      </c>
      <c r="Q143" s="29">
        <v>2024</v>
      </c>
      <c r="R143" s="29">
        <v>2025</v>
      </c>
      <c r="S143" s="29">
        <v>2026</v>
      </c>
      <c r="T143" s="29">
        <v>2027</v>
      </c>
      <c r="U143" s="8"/>
      <c r="V143" s="29">
        <v>2023</v>
      </c>
      <c r="W143" s="29">
        <v>2024</v>
      </c>
      <c r="X143" s="29">
        <v>2025</v>
      </c>
      <c r="Y143" s="29">
        <v>2026</v>
      </c>
      <c r="Z143" s="29">
        <v>2027</v>
      </c>
      <c r="AA143" s="8"/>
      <c r="AB143" s="1"/>
      <c r="AC143" s="1"/>
      <c r="AD143" s="1"/>
      <c r="AE143" s="1"/>
      <c r="AF143" s="1"/>
    </row>
    <row r="144" spans="1:32" ht="15">
      <c r="A144" s="27"/>
      <c r="B144" s="28"/>
      <c r="C144" s="28"/>
      <c r="D144" s="29"/>
      <c r="E144" s="29"/>
      <c r="F144" s="29"/>
      <c r="G144" s="29"/>
      <c r="H144" s="29"/>
      <c r="I144" s="28"/>
      <c r="J144" s="29"/>
      <c r="K144" s="29"/>
      <c r="L144" s="29"/>
      <c r="M144" s="29"/>
      <c r="N144" s="29"/>
      <c r="O144" s="8"/>
      <c r="P144" s="29"/>
      <c r="Q144" s="29"/>
      <c r="R144" s="29"/>
      <c r="S144" s="29"/>
      <c r="T144" s="29"/>
      <c r="U144" s="8"/>
      <c r="V144" s="29"/>
      <c r="W144" s="29"/>
      <c r="X144" s="29"/>
      <c r="Y144" s="29"/>
      <c r="Z144" s="29"/>
      <c r="AA144" s="8"/>
      <c r="AB144" s="1"/>
      <c r="AC144" s="1"/>
      <c r="AD144" s="1"/>
      <c r="AE144" s="1"/>
      <c r="AF144" s="1"/>
    </row>
    <row r="145" spans="1:32" ht="14.25">
      <c r="A145" s="27" t="s">
        <v>41</v>
      </c>
      <c r="B145" s="35">
        <v>45275</v>
      </c>
      <c r="C145" s="28"/>
      <c r="D145" s="33">
        <v>93.895166674999999</v>
      </c>
      <c r="E145" s="33">
        <v>97.083333324999998</v>
      </c>
      <c r="F145" s="33">
        <v>97.75</v>
      </c>
      <c r="G145" s="33">
        <v>99.416666675000002</v>
      </c>
      <c r="H145" s="33">
        <v>100.083333325</v>
      </c>
      <c r="I145" s="28"/>
      <c r="J145" s="33"/>
      <c r="K145" s="33"/>
      <c r="L145" s="33"/>
      <c r="M145" s="33"/>
      <c r="N145" s="33"/>
      <c r="O145" s="8"/>
      <c r="P145" s="33"/>
      <c r="Q145" s="33"/>
      <c r="R145" s="33"/>
      <c r="S145" s="33"/>
      <c r="T145" s="33"/>
      <c r="U145" s="8"/>
      <c r="V145" s="33"/>
      <c r="W145" s="33"/>
      <c r="X145" s="33"/>
      <c r="Y145" s="33"/>
      <c r="Z145" s="33"/>
      <c r="AA145" s="8"/>
      <c r="AB145" s="1"/>
      <c r="AC145" s="1"/>
      <c r="AD145" s="1"/>
      <c r="AE145" s="1"/>
      <c r="AF145" s="1"/>
    </row>
    <row r="146" spans="1:32" ht="14.25">
      <c r="A146" s="30" t="s">
        <v>43</v>
      </c>
      <c r="B146" s="31">
        <v>45250</v>
      </c>
      <c r="C146" s="28"/>
      <c r="D146" s="32">
        <v>84</v>
      </c>
      <c r="E146" s="32">
        <v>77</v>
      </c>
      <c r="F146" s="32">
        <v>85</v>
      </c>
      <c r="G146" s="32">
        <v>94</v>
      </c>
      <c r="H146" s="32">
        <v>101</v>
      </c>
      <c r="I146" s="28"/>
      <c r="J146" s="32">
        <v>-13</v>
      </c>
      <c r="K146" s="32">
        <v>8</v>
      </c>
      <c r="L146" s="32">
        <v>10</v>
      </c>
      <c r="M146" s="32"/>
      <c r="N146" s="32"/>
      <c r="O146" s="8"/>
      <c r="P146" s="32">
        <v>-5</v>
      </c>
      <c r="Q146" s="32">
        <v>-1</v>
      </c>
      <c r="R146" s="32">
        <v>4</v>
      </c>
      <c r="S146" s="32"/>
      <c r="T146" s="32"/>
      <c r="U146" s="8"/>
      <c r="V146" s="32"/>
      <c r="W146" s="32"/>
      <c r="X146" s="32"/>
      <c r="Y146" s="32"/>
      <c r="Z146" s="32"/>
      <c r="AA146" s="8"/>
      <c r="AB146" s="1"/>
      <c r="AC146" s="1"/>
      <c r="AD146" s="1"/>
      <c r="AE146" s="1"/>
      <c r="AF146" s="1"/>
    </row>
    <row r="147" spans="1:32" ht="14.25">
      <c r="A147" s="27" t="s">
        <v>42</v>
      </c>
      <c r="B147" s="35">
        <v>45182</v>
      </c>
      <c r="C147" s="36"/>
      <c r="D147" s="33">
        <v>75.399000000000001</v>
      </c>
      <c r="E147" s="33">
        <v>71.775000000000006</v>
      </c>
      <c r="F147" s="33">
        <v>83.137</v>
      </c>
      <c r="G147" s="33">
        <v>94.709000000000003</v>
      </c>
      <c r="H147" s="33">
        <v>98.706000000000003</v>
      </c>
      <c r="I147" s="28"/>
      <c r="J147" s="33"/>
      <c r="K147" s="33"/>
      <c r="L147" s="33"/>
      <c r="M147" s="33"/>
      <c r="N147" s="33"/>
      <c r="O147" s="8"/>
      <c r="P147" s="33"/>
      <c r="Q147" s="33"/>
      <c r="R147" s="33"/>
      <c r="S147" s="33"/>
      <c r="T147" s="33"/>
      <c r="U147" s="8"/>
      <c r="V147" s="33"/>
      <c r="W147" s="33"/>
      <c r="X147" s="33"/>
      <c r="Y147" s="33"/>
      <c r="Z147" s="33"/>
      <c r="AA147" s="8"/>
      <c r="AB147" s="1"/>
      <c r="AC147" s="1"/>
      <c r="AD147" s="1"/>
      <c r="AE147" s="1"/>
      <c r="AF147" s="1"/>
    </row>
    <row r="148" spans="1:32" ht="14.25">
      <c r="A148" s="37" t="s">
        <v>56</v>
      </c>
      <c r="B148" s="38">
        <v>45212</v>
      </c>
      <c r="C148" s="28"/>
      <c r="D148" s="39"/>
      <c r="E148" s="39"/>
      <c r="F148" s="39"/>
      <c r="G148" s="39"/>
      <c r="H148" s="39"/>
      <c r="I148" s="28"/>
      <c r="J148" s="39">
        <v>-11.8</v>
      </c>
      <c r="K148" s="39">
        <v>10.8</v>
      </c>
      <c r="L148" s="39"/>
      <c r="M148" s="39"/>
      <c r="N148" s="39"/>
      <c r="O148" s="8"/>
      <c r="P148" s="39">
        <v>-6.2</v>
      </c>
      <c r="Q148" s="39">
        <v>0.2</v>
      </c>
      <c r="R148" s="39"/>
      <c r="S148" s="39"/>
      <c r="T148" s="39"/>
      <c r="U148" s="8"/>
      <c r="V148" s="39"/>
      <c r="W148" s="39"/>
      <c r="X148" s="39"/>
      <c r="Y148" s="39"/>
      <c r="Z148" s="39"/>
      <c r="AA148" s="8"/>
      <c r="AB148" s="1"/>
      <c r="AC148" s="1"/>
      <c r="AD148" s="1"/>
      <c r="AE148" s="1"/>
      <c r="AF148" s="1"/>
    </row>
    <row r="149" spans="1:32" ht="14.25">
      <c r="A149" s="27" t="s">
        <v>35</v>
      </c>
      <c r="B149" s="35">
        <v>45223</v>
      </c>
      <c r="C149" s="28"/>
      <c r="D149" s="33">
        <v>90.864750000000001</v>
      </c>
      <c r="E149" s="33">
        <v>85.579250000000002</v>
      </c>
      <c r="F149" s="33">
        <v>87.081000000000003</v>
      </c>
      <c r="G149" s="33">
        <v>89.846000000000004</v>
      </c>
      <c r="H149" s="33">
        <v>93.256749999999997</v>
      </c>
      <c r="I149" s="28"/>
      <c r="J149" s="33">
        <v>-13.5</v>
      </c>
      <c r="K149" s="33">
        <v>-10.9</v>
      </c>
      <c r="L149" s="33"/>
      <c r="M149" s="33"/>
      <c r="N149" s="33"/>
      <c r="O149" s="8"/>
      <c r="P149" s="33">
        <v>-5</v>
      </c>
      <c r="Q149" s="33">
        <v>2.2000000000000002</v>
      </c>
      <c r="R149" s="33"/>
      <c r="S149" s="33"/>
      <c r="T149" s="33"/>
      <c r="U149" s="8"/>
      <c r="V149" s="33"/>
      <c r="W149" s="33"/>
      <c r="X149" s="33"/>
      <c r="Y149" s="33"/>
      <c r="Z149" s="33"/>
      <c r="AA149" s="8"/>
      <c r="AB149" s="1"/>
      <c r="AC149" s="1"/>
      <c r="AD149" s="1"/>
      <c r="AE149" s="1"/>
      <c r="AF149" s="1"/>
    </row>
    <row r="150" spans="1:32" ht="14.25">
      <c r="A150" s="37" t="s">
        <v>44</v>
      </c>
      <c r="B150" s="38">
        <v>45187</v>
      </c>
      <c r="C150" s="28"/>
      <c r="D150" s="39">
        <v>94.9</v>
      </c>
      <c r="E150" s="39">
        <v>96.5</v>
      </c>
      <c r="F150" s="39">
        <v>106.8</v>
      </c>
      <c r="G150" s="39"/>
      <c r="H150" s="39"/>
      <c r="I150" s="28"/>
      <c r="J150" s="39"/>
      <c r="K150" s="39"/>
      <c r="L150" s="39"/>
      <c r="M150" s="39"/>
      <c r="N150" s="39"/>
      <c r="O150" s="8"/>
      <c r="P150" s="39"/>
      <c r="Q150" s="39"/>
      <c r="R150" s="39"/>
      <c r="S150" s="39"/>
      <c r="T150" s="39"/>
      <c r="U150" s="8"/>
      <c r="V150" s="39"/>
      <c r="W150" s="39"/>
      <c r="X150" s="39"/>
      <c r="Y150" s="39"/>
      <c r="Z150" s="39"/>
      <c r="AA150" s="8"/>
      <c r="AB150" s="1"/>
      <c r="AC150" s="1"/>
      <c r="AD150" s="1"/>
      <c r="AE150" s="1"/>
      <c r="AF150" s="1"/>
    </row>
    <row r="151" spans="1:32" ht="14.25">
      <c r="A151" s="27" t="s">
        <v>45</v>
      </c>
      <c r="B151" s="35">
        <v>45250</v>
      </c>
      <c r="C151" s="28"/>
      <c r="D151" s="33">
        <v>94</v>
      </c>
      <c r="E151" s="33">
        <v>89</v>
      </c>
      <c r="F151" s="33">
        <v>91</v>
      </c>
      <c r="G151" s="33"/>
      <c r="H151" s="33"/>
      <c r="I151" s="28"/>
      <c r="J151" s="33"/>
      <c r="K151" s="33"/>
      <c r="L151" s="33"/>
      <c r="M151" s="33"/>
      <c r="N151" s="33"/>
      <c r="O151" s="8"/>
      <c r="P151" s="33"/>
      <c r="Q151" s="33"/>
      <c r="R151" s="33"/>
      <c r="S151" s="33"/>
      <c r="T151" s="33"/>
      <c r="U151" s="8"/>
      <c r="V151" s="33"/>
      <c r="W151" s="33"/>
      <c r="X151" s="33"/>
      <c r="Y151" s="33"/>
      <c r="Z151" s="33"/>
      <c r="AA151" s="8"/>
      <c r="AB151" s="1"/>
      <c r="AC151" s="1"/>
      <c r="AD151" s="1"/>
      <c r="AE151" s="1"/>
      <c r="AF151" s="1"/>
    </row>
    <row r="152" spans="1:32" ht="14.25">
      <c r="A152" s="37" t="s">
        <v>2</v>
      </c>
      <c r="B152" s="38">
        <v>45190</v>
      </c>
      <c r="C152" s="28"/>
      <c r="D152" s="39">
        <v>95.1</v>
      </c>
      <c r="E152" s="39">
        <v>87.1</v>
      </c>
      <c r="F152" s="39">
        <v>89.4</v>
      </c>
      <c r="G152" s="39"/>
      <c r="H152" s="39"/>
      <c r="I152" s="28"/>
      <c r="J152" s="39"/>
      <c r="K152" s="39"/>
      <c r="L152" s="39"/>
      <c r="M152" s="39"/>
      <c r="N152" s="39"/>
      <c r="O152" s="8"/>
      <c r="P152" s="39"/>
      <c r="Q152" s="39"/>
      <c r="R152" s="39"/>
      <c r="S152" s="39"/>
      <c r="T152" s="39"/>
      <c r="U152" s="8"/>
      <c r="V152" s="39"/>
      <c r="W152" s="39"/>
      <c r="X152" s="39"/>
      <c r="Y152" s="39"/>
      <c r="Z152" s="39"/>
      <c r="AA152" s="8"/>
      <c r="AB152" s="1"/>
      <c r="AC152" s="1"/>
      <c r="AD152" s="1"/>
      <c r="AE152" s="1"/>
      <c r="AF152" s="1"/>
    </row>
    <row r="153" spans="1:32" ht="14.25">
      <c r="A153" s="27" t="s">
        <v>38</v>
      </c>
      <c r="B153" s="35">
        <v>45258</v>
      </c>
      <c r="C153" s="28"/>
      <c r="D153" s="33">
        <v>93.3</v>
      </c>
      <c r="E153" s="33">
        <v>82</v>
      </c>
      <c r="F153" s="33"/>
      <c r="G153" s="33"/>
      <c r="H153" s="33"/>
      <c r="I153" s="28"/>
      <c r="J153" s="33">
        <v>-11.4</v>
      </c>
      <c r="K153" s="33">
        <v>8.9</v>
      </c>
      <c r="L153" s="33">
        <v>30.4</v>
      </c>
      <c r="M153" s="33"/>
      <c r="N153" s="33"/>
      <c r="O153" s="8"/>
      <c r="P153" s="33">
        <v>-4</v>
      </c>
      <c r="Q153" s="33">
        <v>3.5</v>
      </c>
      <c r="R153" s="33">
        <v>4</v>
      </c>
      <c r="S153" s="33"/>
      <c r="T153" s="33"/>
      <c r="U153" s="8"/>
      <c r="V153" s="33"/>
      <c r="W153" s="33"/>
      <c r="X153" s="33"/>
      <c r="Y153" s="33"/>
      <c r="Z153" s="33"/>
      <c r="AA153" s="8"/>
      <c r="AB153" s="1"/>
      <c r="AC153" s="1"/>
      <c r="AD153" s="1"/>
      <c r="AE153" s="1"/>
      <c r="AF153" s="1"/>
    </row>
    <row r="154" spans="1:32" ht="14.25">
      <c r="A154" s="37" t="s">
        <v>39</v>
      </c>
      <c r="B154" s="38">
        <v>45275</v>
      </c>
      <c r="C154" s="28"/>
      <c r="D154" s="39">
        <v>92</v>
      </c>
      <c r="E154" s="39">
        <v>85</v>
      </c>
      <c r="F154" s="39">
        <v>80</v>
      </c>
      <c r="G154" s="39"/>
      <c r="H154" s="39"/>
      <c r="I154" s="28"/>
      <c r="J154" s="39"/>
      <c r="K154" s="39"/>
      <c r="L154" s="39"/>
      <c r="M154" s="39"/>
      <c r="N154" s="39"/>
      <c r="O154" s="8"/>
      <c r="P154" s="39"/>
      <c r="Q154" s="39"/>
      <c r="R154" s="39"/>
      <c r="S154" s="39"/>
      <c r="T154" s="39"/>
      <c r="U154" s="8"/>
      <c r="V154" s="39"/>
      <c r="W154" s="39"/>
      <c r="X154" s="39"/>
      <c r="Y154" s="39"/>
      <c r="Z154" s="39"/>
      <c r="AA154" s="8"/>
      <c r="AB154" s="1"/>
      <c r="AC154" s="1"/>
      <c r="AD154" s="1"/>
      <c r="AE154" s="1"/>
      <c r="AF154" s="1"/>
    </row>
    <row r="155" spans="1:32" ht="14.25">
      <c r="A155" s="27" t="s">
        <v>36</v>
      </c>
      <c r="B155" s="35">
        <v>45148</v>
      </c>
      <c r="C155" s="28"/>
      <c r="D155" s="33">
        <v>93</v>
      </c>
      <c r="E155" s="33">
        <v>88</v>
      </c>
      <c r="F155" s="33">
        <v>92</v>
      </c>
      <c r="G155" s="33"/>
      <c r="H155" s="33"/>
      <c r="I155" s="28"/>
      <c r="J155" s="33"/>
      <c r="K155" s="33"/>
      <c r="L155" s="33"/>
      <c r="M155" s="33"/>
      <c r="N155" s="33"/>
      <c r="O155" s="8"/>
      <c r="P155" s="33"/>
      <c r="Q155" s="33"/>
      <c r="R155" s="33"/>
      <c r="S155" s="33"/>
      <c r="T155" s="33"/>
      <c r="U155" s="8"/>
      <c r="V155" s="33">
        <v>-4.2</v>
      </c>
      <c r="W155" s="33">
        <v>-0.6</v>
      </c>
      <c r="X155" s="33">
        <v>9.3000000000000007</v>
      </c>
      <c r="Y155" s="33">
        <v>10.199999999999999</v>
      </c>
      <c r="Z155" s="33">
        <v>5.5</v>
      </c>
      <c r="AA155" s="8"/>
      <c r="AB155" s="1"/>
      <c r="AC155" s="1"/>
      <c r="AD155" s="1"/>
      <c r="AE155" s="1"/>
      <c r="AF155" s="1"/>
    </row>
    <row r="156" spans="1:32" ht="14.25">
      <c r="A156" s="37" t="s">
        <v>40</v>
      </c>
      <c r="B156" s="38">
        <v>45279</v>
      </c>
      <c r="C156" s="28"/>
      <c r="D156" s="39">
        <v>88.4</v>
      </c>
      <c r="E156" s="39">
        <v>81.7</v>
      </c>
      <c r="F156" s="39">
        <v>96.1</v>
      </c>
      <c r="G156" s="39"/>
      <c r="H156" s="39"/>
      <c r="I156" s="28"/>
      <c r="J156" s="39">
        <v>-13.1</v>
      </c>
      <c r="K156" s="39">
        <v>2.7</v>
      </c>
      <c r="L156" s="39">
        <v>20.7</v>
      </c>
      <c r="M156" s="39"/>
      <c r="N156" s="39"/>
      <c r="O156" s="8"/>
      <c r="P156" s="39">
        <v>-5.7</v>
      </c>
      <c r="Q156" s="39">
        <v>-5.0999999999999996</v>
      </c>
      <c r="R156" s="39">
        <v>2.1</v>
      </c>
      <c r="S156" s="39"/>
      <c r="T156" s="39"/>
      <c r="U156" s="8"/>
      <c r="V156" s="39"/>
      <c r="W156" s="39"/>
      <c r="X156" s="39"/>
      <c r="Y156" s="39"/>
      <c r="Z156" s="39"/>
      <c r="AA156" s="8"/>
      <c r="AB156" s="1"/>
      <c r="AC156" s="1"/>
      <c r="AD156" s="1"/>
      <c r="AE156" s="1"/>
      <c r="AF156" s="1"/>
    </row>
    <row r="157" spans="1:32" ht="14.25">
      <c r="A157" s="27" t="s">
        <v>1</v>
      </c>
      <c r="B157" s="35">
        <v>45232</v>
      </c>
      <c r="C157" s="28"/>
      <c r="D157" s="33">
        <v>90</v>
      </c>
      <c r="E157" s="33">
        <v>86</v>
      </c>
      <c r="F157" s="33"/>
      <c r="G157" s="33"/>
      <c r="H157" s="33"/>
      <c r="I157" s="28"/>
      <c r="J157" s="33"/>
      <c r="K157" s="33"/>
      <c r="L157" s="33"/>
      <c r="M157" s="33"/>
      <c r="N157" s="33"/>
      <c r="O157" s="8"/>
      <c r="P157" s="33"/>
      <c r="Q157" s="33"/>
      <c r="R157" s="33"/>
      <c r="S157" s="33"/>
      <c r="T157" s="33"/>
      <c r="U157" s="8"/>
      <c r="V157" s="33">
        <v>-8.7653914411886724</v>
      </c>
      <c r="W157" s="33">
        <v>3.9109868761354258</v>
      </c>
      <c r="X157" s="33">
        <v>7.6342216674004248</v>
      </c>
      <c r="Y157" s="33">
        <v>6.8351131105081038</v>
      </c>
      <c r="Z157" s="33">
        <v>7.1127841774488738</v>
      </c>
      <c r="AA157" s="8"/>
      <c r="AB157" s="1"/>
      <c r="AC157" s="1"/>
      <c r="AD157" s="1"/>
      <c r="AE157" s="1"/>
      <c r="AF157" s="1"/>
    </row>
    <row r="158" spans="1:32" ht="14.25">
      <c r="A158" s="37" t="s">
        <v>37</v>
      </c>
      <c r="B158" s="38">
        <v>45224</v>
      </c>
      <c r="C158" s="36"/>
      <c r="D158" s="39">
        <v>94.6</v>
      </c>
      <c r="E158" s="39">
        <v>89</v>
      </c>
      <c r="F158" s="39">
        <v>96.7</v>
      </c>
      <c r="G158" s="39"/>
      <c r="H158" s="39"/>
      <c r="I158" s="28"/>
      <c r="J158" s="39"/>
      <c r="K158" s="39"/>
      <c r="L158" s="39"/>
      <c r="M158" s="39"/>
      <c r="N158" s="39"/>
      <c r="O158" s="8"/>
      <c r="P158" s="294"/>
      <c r="Q158" s="39"/>
      <c r="R158" s="39"/>
      <c r="S158" s="39"/>
      <c r="T158" s="39"/>
      <c r="U158" s="8"/>
      <c r="V158" s="39">
        <v>-8.5119347598018749</v>
      </c>
      <c r="W158" s="39">
        <v>3.4785865384151515</v>
      </c>
      <c r="X158" s="39">
        <v>5.0456563100578888</v>
      </c>
      <c r="Y158" s="39">
        <v>5.2075962425161437</v>
      </c>
      <c r="Z158" s="39">
        <v>4.9762782355754931</v>
      </c>
      <c r="AA158" s="8"/>
      <c r="AB158" s="1"/>
      <c r="AC158" s="1"/>
      <c r="AD158" s="1"/>
      <c r="AE158" s="1"/>
      <c r="AF158" s="1"/>
    </row>
    <row r="159" spans="1:32" ht="15">
      <c r="A159" s="40" t="s">
        <v>7</v>
      </c>
      <c r="B159" s="24"/>
      <c r="C159" s="41"/>
      <c r="D159" s="42">
        <f>AVERAGE(D145:D158)</f>
        <v>90.727608974999981</v>
      </c>
      <c r="E159" s="42">
        <f>AVERAGE(E145:E158)</f>
        <v>85.825967948076922</v>
      </c>
      <c r="F159" s="42">
        <f>AVERAGE(F145:F158)</f>
        <v>91.360727272727274</v>
      </c>
      <c r="G159" s="42">
        <f>AVERAGE(G145:G158)</f>
        <v>94.492916668749999</v>
      </c>
      <c r="H159" s="42">
        <f>AVERAGE(H145:H158)</f>
        <v>98.26152083125001</v>
      </c>
      <c r="I159" s="43"/>
      <c r="J159" s="42">
        <f>AVERAGE(J145:J158)</f>
        <v>-12.559999999999999</v>
      </c>
      <c r="K159" s="42">
        <f>AVERAGE(K145:K158)</f>
        <v>3.9</v>
      </c>
      <c r="L159" s="42">
        <f>AVERAGE(L145:L158)</f>
        <v>20.366666666666664</v>
      </c>
      <c r="M159" s="42"/>
      <c r="N159" s="42"/>
      <c r="O159" s="8"/>
      <c r="P159" s="42">
        <f>AVERAGE(P145:P158)</f>
        <v>-5.18</v>
      </c>
      <c r="Q159" s="42">
        <f>AVERAGE(Q145:Q158)</f>
        <v>-3.9999999999999855E-2</v>
      </c>
      <c r="R159" s="42">
        <f>AVERAGE(R145:R158)</f>
        <v>3.3666666666666667</v>
      </c>
      <c r="S159" s="42"/>
      <c r="T159" s="42"/>
      <c r="U159" s="8"/>
      <c r="V159" s="42">
        <f>AVERAGE(V145:V158)</f>
        <v>-7.1591087336635155</v>
      </c>
      <c r="W159" s="42">
        <f>AVERAGE(W145:W158)</f>
        <v>2.2631911381835259</v>
      </c>
      <c r="X159" s="42">
        <f>AVERAGE(X145:X158)</f>
        <v>7.3266259924861048</v>
      </c>
      <c r="Y159" s="42">
        <f>AVERAGE(Y145:Y158)</f>
        <v>7.4142364510080823</v>
      </c>
      <c r="Z159" s="42">
        <f>AVERAGE(Z145:Z158)</f>
        <v>5.8630208043414553</v>
      </c>
      <c r="AA159" s="8"/>
      <c r="AB159" s="1"/>
      <c r="AC159" s="1"/>
      <c r="AD159" s="1"/>
      <c r="AE159" s="1"/>
      <c r="AF159" s="1"/>
    </row>
    <row r="160" spans="1:32" ht="14.25">
      <c r="A160" s="45" t="s">
        <v>9</v>
      </c>
      <c r="B160" s="46"/>
      <c r="C160" s="28"/>
      <c r="D160" s="47">
        <f>MAX(D145:D158)</f>
        <v>95.1</v>
      </c>
      <c r="E160" s="47">
        <f>MAX(E145:E158)</f>
        <v>97.083333324999998</v>
      </c>
      <c r="F160" s="47">
        <f>MAX(F145:F158)</f>
        <v>106.8</v>
      </c>
      <c r="G160" s="47">
        <f>MAX(G145:G158)</f>
        <v>99.416666675000002</v>
      </c>
      <c r="H160" s="47">
        <f>MAX(H145:H158)</f>
        <v>101</v>
      </c>
      <c r="I160" s="8"/>
      <c r="J160" s="47">
        <f>MAX(J145:J158)</f>
        <v>-11.4</v>
      </c>
      <c r="K160" s="47">
        <f>MAX(K145:K158)</f>
        <v>10.8</v>
      </c>
      <c r="L160" s="47">
        <f>MAX(L145:L158)</f>
        <v>30.4</v>
      </c>
      <c r="M160" s="47"/>
      <c r="N160" s="47"/>
      <c r="O160" s="8"/>
      <c r="P160" s="47">
        <f>MAX(P145:P158)</f>
        <v>-4</v>
      </c>
      <c r="Q160" s="47">
        <f>MAX(Q145:Q158)</f>
        <v>3.5</v>
      </c>
      <c r="R160" s="47">
        <f>MAX(R145:R158)</f>
        <v>4</v>
      </c>
      <c r="S160" s="47"/>
      <c r="T160" s="47"/>
      <c r="U160" s="8"/>
      <c r="V160" s="47">
        <f>MAX(V145:V158)</f>
        <v>-4.2</v>
      </c>
      <c r="W160" s="47">
        <f>MAX(W145:W158)</f>
        <v>3.9109868761354258</v>
      </c>
      <c r="X160" s="47">
        <f>MAX(X145:X158)</f>
        <v>9.3000000000000007</v>
      </c>
      <c r="Y160" s="47">
        <f>MAX(Y145:Y158)</f>
        <v>10.199999999999999</v>
      </c>
      <c r="Z160" s="47">
        <f>MAX(Z145:Z158)</f>
        <v>7.1127841774488738</v>
      </c>
      <c r="AA160" s="8"/>
      <c r="AB160" s="1"/>
      <c r="AC160" s="1"/>
      <c r="AD160" s="1"/>
      <c r="AE160" s="1"/>
      <c r="AF160" s="1"/>
    </row>
    <row r="161" spans="1:32" ht="14.25">
      <c r="A161" s="45" t="s">
        <v>8</v>
      </c>
      <c r="B161" s="46"/>
      <c r="C161" s="28"/>
      <c r="D161" s="47">
        <f>MIN(D145:D158)</f>
        <v>75.399000000000001</v>
      </c>
      <c r="E161" s="47">
        <f>MIN(E145:E158)</f>
        <v>71.775000000000006</v>
      </c>
      <c r="F161" s="47">
        <f>MIN(F145:F158)</f>
        <v>80</v>
      </c>
      <c r="G161" s="47">
        <f>MIN(G145:G158)</f>
        <v>89.846000000000004</v>
      </c>
      <c r="H161" s="47">
        <f>MIN(H145:H158)</f>
        <v>93.256749999999997</v>
      </c>
      <c r="I161" s="8"/>
      <c r="J161" s="47">
        <f>MIN(J145:J158)</f>
        <v>-13.5</v>
      </c>
      <c r="K161" s="47">
        <f>MIN(K145:K158)</f>
        <v>-10.9</v>
      </c>
      <c r="L161" s="47">
        <f>MIN(L145:L158)</f>
        <v>10</v>
      </c>
      <c r="M161" s="47"/>
      <c r="N161" s="47"/>
      <c r="O161" s="8"/>
      <c r="P161" s="47">
        <f>MIN(P145:P158)</f>
        <v>-6.2</v>
      </c>
      <c r="Q161" s="47">
        <f>MIN(Q145:Q158)</f>
        <v>-5.0999999999999996</v>
      </c>
      <c r="R161" s="47">
        <f>MIN(R145:R158)</f>
        <v>2.1</v>
      </c>
      <c r="S161" s="47"/>
      <c r="T161" s="47"/>
      <c r="U161" s="8"/>
      <c r="V161" s="47">
        <f>MIN(V145:V158)</f>
        <v>-8.7653914411886724</v>
      </c>
      <c r="W161" s="47">
        <f>MIN(W145:W158)</f>
        <v>-0.6</v>
      </c>
      <c r="X161" s="47">
        <f>MIN(X145:X158)</f>
        <v>5.0456563100578888</v>
      </c>
      <c r="Y161" s="47">
        <f>MIN(Y145:Y158)</f>
        <v>5.2075962425161437</v>
      </c>
      <c r="Z161" s="47">
        <f>MIN(Z145:Z158)</f>
        <v>4.9762782355754931</v>
      </c>
      <c r="AA161" s="8"/>
      <c r="AB161" s="1"/>
      <c r="AC161" s="1"/>
      <c r="AD161" s="1"/>
      <c r="AE161" s="1"/>
      <c r="AF161" s="1"/>
    </row>
    <row r="162" spans="1:32" ht="15">
      <c r="A162" s="51"/>
      <c r="B162" s="49"/>
      <c r="C162" s="49"/>
      <c r="D162" s="50"/>
      <c r="E162" s="50"/>
      <c r="F162" s="50"/>
      <c r="G162" s="50"/>
      <c r="H162" s="50"/>
      <c r="I162" s="7"/>
      <c r="J162" s="50"/>
      <c r="K162" s="50"/>
      <c r="L162" s="50"/>
      <c r="M162" s="50"/>
      <c r="N162" s="50"/>
      <c r="O162" s="7"/>
      <c r="P162" s="50"/>
      <c r="Q162" s="50"/>
      <c r="R162" s="50"/>
      <c r="S162" s="50"/>
      <c r="T162" s="50"/>
      <c r="U162" s="8"/>
      <c r="V162" s="50"/>
      <c r="W162" s="50"/>
      <c r="X162" s="50"/>
      <c r="Y162" s="50"/>
      <c r="Z162" s="50"/>
      <c r="AA162" s="8"/>
      <c r="AB162" s="8"/>
      <c r="AC162" s="8"/>
      <c r="AD162" s="8"/>
      <c r="AE162" s="8"/>
      <c r="AF162" s="26"/>
    </row>
    <row r="163" spans="1:32" ht="15">
      <c r="A163" s="54" t="s">
        <v>151</v>
      </c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26"/>
    </row>
    <row r="164" spans="1:32" ht="15.75" thickBot="1">
      <c r="A164" s="65" t="str">
        <f ca="1">TEXT(NOW(),"mmmm " &amp;IF(TEXT(NOW(),"aa")="aa","d, yyyy","j, aaaa"))</f>
        <v>December 20, 2023</v>
      </c>
      <c r="B164" s="66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8"/>
    </row>
  </sheetData>
  <mergeCells count="49">
    <mergeCell ref="P141:T141"/>
    <mergeCell ref="D142:H142"/>
    <mergeCell ref="J142:N142"/>
    <mergeCell ref="P142:T142"/>
    <mergeCell ref="V141:Z141"/>
    <mergeCell ref="V142:Z142"/>
    <mergeCell ref="D121:H121"/>
    <mergeCell ref="J121:N121"/>
    <mergeCell ref="D122:H122"/>
    <mergeCell ref="J122:N122"/>
    <mergeCell ref="D141:H141"/>
    <mergeCell ref="J141:N141"/>
    <mergeCell ref="D101:H101"/>
    <mergeCell ref="J101:N101"/>
    <mergeCell ref="P101:T101"/>
    <mergeCell ref="V101:Z101"/>
    <mergeCell ref="AB101:AF101"/>
    <mergeCell ref="D100:H100"/>
    <mergeCell ref="J100:N100"/>
    <mergeCell ref="P100:T100"/>
    <mergeCell ref="V100:Z100"/>
    <mergeCell ref="AB100:AF100"/>
    <mergeCell ref="V77:Z77"/>
    <mergeCell ref="AB77:AF77"/>
    <mergeCell ref="V78:Z78"/>
    <mergeCell ref="AB78:AF78"/>
    <mergeCell ref="P78:T78"/>
    <mergeCell ref="P77:T77"/>
    <mergeCell ref="P54:T54"/>
    <mergeCell ref="D5:H5"/>
    <mergeCell ref="J5:N5"/>
    <mergeCell ref="D6:H6"/>
    <mergeCell ref="J6:N6"/>
    <mergeCell ref="P29:T29"/>
    <mergeCell ref="D30:H30"/>
    <mergeCell ref="J30:N30"/>
    <mergeCell ref="P30:T30"/>
    <mergeCell ref="P53:T53"/>
    <mergeCell ref="D29:H29"/>
    <mergeCell ref="J29:N29"/>
    <mergeCell ref="D54:H54"/>
    <mergeCell ref="J54:N54"/>
    <mergeCell ref="B2:D2"/>
    <mergeCell ref="D78:H78"/>
    <mergeCell ref="J78:N78"/>
    <mergeCell ref="D53:H53"/>
    <mergeCell ref="J53:N53"/>
    <mergeCell ref="D77:H77"/>
    <mergeCell ref="J77:N77"/>
  </mergeCells>
  <pageMargins left="0.7" right="0.7" top="0.75" bottom="0.75" header="0.3" footer="0.3"/>
  <pageSetup paperSize="5" scale="63" orientation="landscape" r:id="rId1"/>
  <rowBreaks count="3" manualBreakCount="3">
    <brk id="50" max="16383" man="1"/>
    <brk id="97" max="16383" man="1"/>
    <brk id="138" max="16383" man="1"/>
  </rowBreaks>
  <colBreaks count="1" manualBreakCount="1">
    <brk id="3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C235-45AB-4C3D-B65E-864CE66AE814}">
  <dimension ref="A1:V143"/>
  <sheetViews>
    <sheetView tabSelected="1" topLeftCell="A25" zoomScale="70" zoomScaleNormal="70" workbookViewId="0">
      <selection activeCell="W20" sqref="W20"/>
    </sheetView>
  </sheetViews>
  <sheetFormatPr defaultRowHeight="15"/>
  <cols>
    <col min="1" max="1" width="36" style="359" customWidth="1"/>
    <col min="2" max="2" width="11.85546875" style="359" customWidth="1"/>
    <col min="3" max="3" width="4.5703125" style="462" customWidth="1"/>
    <col min="4" max="8" width="13.5703125" style="359" customWidth="1"/>
    <col min="9" max="9" width="4.5703125" style="462" customWidth="1"/>
    <col min="10" max="10" width="9.7109375" style="359" customWidth="1"/>
    <col min="11" max="11" width="10.28515625" style="359" customWidth="1"/>
    <col min="12" max="12" width="10" style="359" customWidth="1"/>
    <col min="13" max="13" width="10.5703125" style="359" customWidth="1"/>
    <col min="14" max="14" width="16.42578125" style="359" customWidth="1"/>
    <col min="15" max="15" width="4.5703125" style="462" customWidth="1"/>
    <col min="16" max="16" width="9.7109375" style="359" customWidth="1"/>
    <col min="17" max="17" width="10.5703125" style="359" customWidth="1"/>
    <col min="18" max="18" width="10.7109375" style="359" customWidth="1"/>
    <col min="19" max="19" width="9.5703125" style="359" customWidth="1"/>
    <col min="20" max="20" width="8.85546875" style="359" customWidth="1"/>
    <col min="21" max="24" width="9.140625" style="359"/>
    <col min="25" max="25" width="8" style="359" customWidth="1"/>
    <col min="26" max="26" width="9.140625" style="359"/>
    <col min="27" max="27" width="10.85546875" style="359" customWidth="1"/>
    <col min="28" max="28" width="10.140625" style="359" customWidth="1"/>
    <col min="29" max="29" width="9.42578125" style="359" customWidth="1"/>
    <col min="30" max="30" width="10.28515625" style="359" customWidth="1"/>
    <col min="31" max="16384" width="9.140625" style="359"/>
  </cols>
  <sheetData>
    <row r="1" spans="1:22" ht="15.75" thickBot="1">
      <c r="A1" s="423"/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5"/>
      <c r="Q1" s="425"/>
      <c r="R1" s="425"/>
      <c r="S1" s="425"/>
      <c r="T1" s="425"/>
      <c r="U1" s="426"/>
    </row>
    <row r="2" spans="1:22" ht="16.5" thickBot="1">
      <c r="A2" s="11" t="s">
        <v>50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8"/>
      <c r="O2" s="428"/>
      <c r="P2" s="428"/>
      <c r="Q2" s="428"/>
      <c r="R2" s="428"/>
      <c r="S2" s="428"/>
      <c r="T2" s="428"/>
      <c r="U2" s="429"/>
      <c r="V2" s="430"/>
    </row>
    <row r="3" spans="1:22" ht="15.75">
      <c r="A3" s="10"/>
      <c r="B3" s="326"/>
      <c r="C3" s="326"/>
      <c r="D3" s="360"/>
      <c r="E3" s="360"/>
      <c r="F3" s="360"/>
      <c r="G3" s="360"/>
      <c r="H3" s="360"/>
      <c r="I3" s="326"/>
      <c r="J3" s="326"/>
      <c r="K3" s="326"/>
      <c r="L3" s="326"/>
      <c r="M3" s="326"/>
      <c r="N3" s="326"/>
      <c r="O3" s="326"/>
      <c r="P3" s="362"/>
      <c r="Q3" s="362"/>
      <c r="R3" s="362"/>
      <c r="S3" s="362"/>
      <c r="T3" s="362"/>
      <c r="U3" s="431"/>
    </row>
    <row r="4" spans="1:22" ht="15.75">
      <c r="A4" s="432" t="s">
        <v>0</v>
      </c>
      <c r="B4" s="433" t="s">
        <v>54</v>
      </c>
      <c r="C4" s="326"/>
      <c r="D4" s="531" t="s">
        <v>32</v>
      </c>
      <c r="E4" s="531"/>
      <c r="F4" s="531"/>
      <c r="G4" s="531"/>
      <c r="H4" s="531"/>
      <c r="I4" s="326"/>
      <c r="J4" s="531" t="s">
        <v>51</v>
      </c>
      <c r="K4" s="531"/>
      <c r="L4" s="531"/>
      <c r="M4" s="531"/>
      <c r="N4" s="531"/>
      <c r="O4" s="326"/>
      <c r="P4" s="531" t="s">
        <v>52</v>
      </c>
      <c r="Q4" s="531"/>
      <c r="R4" s="531"/>
      <c r="S4" s="531"/>
      <c r="T4" s="531"/>
      <c r="U4" s="431"/>
    </row>
    <row r="5" spans="1:22" ht="15.75">
      <c r="A5" s="432"/>
      <c r="B5" s="434"/>
      <c r="C5" s="326"/>
      <c r="D5" s="531" t="s">
        <v>6</v>
      </c>
      <c r="E5" s="531"/>
      <c r="F5" s="531"/>
      <c r="G5" s="531"/>
      <c r="H5" s="531"/>
      <c r="I5" s="326"/>
      <c r="J5" s="531" t="s">
        <v>6</v>
      </c>
      <c r="K5" s="531"/>
      <c r="L5" s="531"/>
      <c r="M5" s="531"/>
      <c r="N5" s="531"/>
      <c r="O5" s="326"/>
      <c r="P5" s="531" t="s">
        <v>6</v>
      </c>
      <c r="Q5" s="531"/>
      <c r="R5" s="531"/>
      <c r="S5" s="531"/>
      <c r="T5" s="531"/>
      <c r="U5" s="431"/>
    </row>
    <row r="6" spans="1:22" ht="15.75">
      <c r="A6" s="435"/>
      <c r="B6" s="436"/>
      <c r="C6" s="436"/>
      <c r="D6" s="437">
        <v>2023</v>
      </c>
      <c r="E6" s="437">
        <v>2024</v>
      </c>
      <c r="F6" s="437">
        <v>2025</v>
      </c>
      <c r="G6" s="437">
        <v>2026</v>
      </c>
      <c r="H6" s="437">
        <v>2027</v>
      </c>
      <c r="I6" s="436"/>
      <c r="J6" s="437">
        <v>2023</v>
      </c>
      <c r="K6" s="437">
        <v>2024</v>
      </c>
      <c r="L6" s="437">
        <v>2025</v>
      </c>
      <c r="M6" s="437">
        <v>2026</v>
      </c>
      <c r="N6" s="437">
        <v>2027</v>
      </c>
      <c r="O6" s="326"/>
      <c r="P6" s="437">
        <v>2023</v>
      </c>
      <c r="Q6" s="437">
        <v>2024</v>
      </c>
      <c r="R6" s="437">
        <v>2025</v>
      </c>
      <c r="S6" s="437">
        <v>2026</v>
      </c>
      <c r="T6" s="437">
        <v>2027</v>
      </c>
      <c r="U6" s="431"/>
    </row>
    <row r="7" spans="1:22" ht="15.75">
      <c r="A7" s="435"/>
      <c r="B7" s="436"/>
      <c r="C7" s="436"/>
      <c r="D7" s="438"/>
      <c r="E7" s="438"/>
      <c r="F7" s="438"/>
      <c r="G7" s="438"/>
      <c r="H7" s="438"/>
      <c r="I7" s="436"/>
      <c r="J7" s="438"/>
      <c r="K7" s="438"/>
      <c r="L7" s="438"/>
      <c r="M7" s="438"/>
      <c r="N7" s="438"/>
      <c r="O7" s="326"/>
      <c r="P7" s="438"/>
      <c r="Q7" s="438"/>
      <c r="R7" s="438"/>
      <c r="S7" s="438"/>
      <c r="T7" s="438"/>
      <c r="U7" s="431"/>
    </row>
    <row r="8" spans="1:22">
      <c r="A8" s="435" t="s">
        <v>41</v>
      </c>
      <c r="B8" s="1016">
        <v>45275</v>
      </c>
      <c r="C8" s="436"/>
      <c r="D8" s="441">
        <v>5.0540781406157702</v>
      </c>
      <c r="E8" s="441">
        <v>3.2919391889915066</v>
      </c>
      <c r="F8" s="441">
        <v>3.1548393344020029</v>
      </c>
      <c r="G8" s="441">
        <v>2.6968259006707007</v>
      </c>
      <c r="H8" s="441">
        <v>2.6927708146655087</v>
      </c>
      <c r="I8" s="436"/>
      <c r="J8" s="441">
        <v>1.291125993487072</v>
      </c>
      <c r="K8" s="441">
        <v>1.4836250459581453</v>
      </c>
      <c r="L8" s="441">
        <v>2.0970097671201384</v>
      </c>
      <c r="M8" s="441">
        <v>1.6905161150887897</v>
      </c>
      <c r="N8" s="441">
        <v>1.6452655140248886</v>
      </c>
      <c r="O8" s="326"/>
      <c r="P8" s="441">
        <v>13.942424473782028</v>
      </c>
      <c r="Q8" s="441">
        <v>7.0890397130163931</v>
      </c>
      <c r="R8" s="441">
        <v>5.2598042682067616</v>
      </c>
      <c r="S8" s="441">
        <v>4.6391036011340789</v>
      </c>
      <c r="T8" s="441">
        <v>4.6575886800295532</v>
      </c>
      <c r="U8" s="431"/>
    </row>
    <row r="9" spans="1:22">
      <c r="A9" s="435" t="s">
        <v>42</v>
      </c>
      <c r="B9" s="1016">
        <v>45182</v>
      </c>
      <c r="C9" s="436"/>
      <c r="D9" s="441">
        <v>8.5</v>
      </c>
      <c r="E9" s="441">
        <v>9.4</v>
      </c>
      <c r="F9" s="441">
        <v>6.8</v>
      </c>
      <c r="G9" s="441">
        <v>5.7</v>
      </c>
      <c r="H9" s="441">
        <v>5.2</v>
      </c>
      <c r="I9" s="436"/>
      <c r="J9" s="441"/>
      <c r="K9" s="441"/>
      <c r="L9" s="441"/>
      <c r="M9" s="441"/>
      <c r="N9" s="441"/>
      <c r="O9" s="326"/>
      <c r="P9" s="441"/>
      <c r="Q9" s="441"/>
      <c r="R9" s="441"/>
      <c r="S9" s="441"/>
      <c r="T9" s="441"/>
      <c r="U9" s="431"/>
    </row>
    <row r="10" spans="1:22">
      <c r="A10" s="435" t="s">
        <v>46</v>
      </c>
      <c r="B10" s="1016">
        <v>45223</v>
      </c>
      <c r="C10" s="436"/>
      <c r="D10" s="441">
        <v>9.9035506881209869</v>
      </c>
      <c r="E10" s="441">
        <v>11.043985307009896</v>
      </c>
      <c r="F10" s="441">
        <v>8.7056281799141377</v>
      </c>
      <c r="G10" s="441">
        <v>5.8167913659983084</v>
      </c>
      <c r="H10" s="441">
        <v>5.709328248415213</v>
      </c>
      <c r="I10" s="436"/>
      <c r="J10" s="441"/>
      <c r="K10" s="441"/>
      <c r="L10" s="441"/>
      <c r="M10" s="441"/>
      <c r="N10" s="441"/>
      <c r="O10" s="326"/>
      <c r="P10" s="441"/>
      <c r="Q10" s="441"/>
      <c r="R10" s="441"/>
      <c r="S10" s="441"/>
      <c r="T10" s="441"/>
      <c r="U10" s="431"/>
    </row>
    <row r="11" spans="1:22">
      <c r="A11" s="439" t="s">
        <v>2</v>
      </c>
      <c r="B11" s="440">
        <v>45190</v>
      </c>
      <c r="C11" s="436"/>
      <c r="D11" s="441">
        <v>31.842250031590417</v>
      </c>
      <c r="E11" s="441">
        <v>13.347192589683686</v>
      </c>
      <c r="F11" s="441">
        <v>5.5577922074392783</v>
      </c>
      <c r="G11" s="441">
        <v>5.3945617152154082</v>
      </c>
      <c r="H11" s="441">
        <v>4.7310355243632394</v>
      </c>
      <c r="I11" s="436"/>
      <c r="J11" s="441">
        <v>6.2831956758662599</v>
      </c>
      <c r="K11" s="441">
        <v>3.1551581973949139</v>
      </c>
      <c r="L11" s="441">
        <v>4.478683974062414</v>
      </c>
      <c r="M11" s="441">
        <v>4.4893462155883412</v>
      </c>
      <c r="N11" s="441">
        <v>4.1396497623148454</v>
      </c>
      <c r="O11" s="326"/>
      <c r="P11" s="441">
        <v>129.42711245085894</v>
      </c>
      <c r="Q11" s="441">
        <v>31.373983357485603</v>
      </c>
      <c r="R11" s="441">
        <v>7.0564556890180485</v>
      </c>
      <c r="S11" s="441">
        <v>6.6214525797844592</v>
      </c>
      <c r="T11" s="441">
        <v>5.5165464544310261</v>
      </c>
      <c r="U11" s="431"/>
    </row>
    <row r="12" spans="1:22">
      <c r="A12" s="442" t="s">
        <v>36</v>
      </c>
      <c r="B12" s="443">
        <v>45148</v>
      </c>
      <c r="C12" s="444"/>
      <c r="D12" s="445">
        <v>8.5</v>
      </c>
      <c r="E12" s="445">
        <v>9.4</v>
      </c>
      <c r="F12" s="445">
        <v>6.8</v>
      </c>
      <c r="G12" s="445">
        <v>5.7</v>
      </c>
      <c r="H12" s="445">
        <v>5.2</v>
      </c>
      <c r="I12" s="436"/>
      <c r="J12" s="445"/>
      <c r="K12" s="445"/>
      <c r="L12" s="445"/>
      <c r="M12" s="445"/>
      <c r="N12" s="445"/>
      <c r="O12" s="326"/>
      <c r="P12" s="445"/>
      <c r="Q12" s="445"/>
      <c r="R12" s="445"/>
      <c r="S12" s="445"/>
      <c r="T12" s="445"/>
      <c r="U12" s="431"/>
    </row>
    <row r="13" spans="1:22" ht="15.75" customHeight="1">
      <c r="A13" s="435" t="s">
        <v>1</v>
      </c>
      <c r="B13" s="440">
        <v>45140</v>
      </c>
      <c r="C13" s="436"/>
      <c r="D13" s="441">
        <v>3.5059483093154582</v>
      </c>
      <c r="E13" s="441">
        <v>2.7634369327301962</v>
      </c>
      <c r="F13" s="441">
        <v>3.0023977233807684</v>
      </c>
      <c r="G13" s="441">
        <v>2.5901866056959011</v>
      </c>
      <c r="H13" s="441">
        <v>2.6063171645022356</v>
      </c>
      <c r="I13" s="436"/>
      <c r="J13" s="441">
        <v>0.24055232895731993</v>
      </c>
      <c r="K13" s="441">
        <v>1.5923467303445036</v>
      </c>
      <c r="L13" s="441">
        <v>1.9811761348729973</v>
      </c>
      <c r="M13" s="441">
        <v>1.6453748634405383</v>
      </c>
      <c r="N13" s="441">
        <v>1.5680850994078062</v>
      </c>
      <c r="O13" s="326"/>
      <c r="P13" s="441">
        <v>11.219033475837877</v>
      </c>
      <c r="Q13" s="441">
        <v>5.2565785878928226</v>
      </c>
      <c r="R13" s="441">
        <v>5.1007980150390653</v>
      </c>
      <c r="S13" s="441">
        <v>4.4739555620041607</v>
      </c>
      <c r="T13" s="441">
        <v>4.6203028287694501</v>
      </c>
      <c r="U13" s="431"/>
    </row>
    <row r="14" spans="1:22">
      <c r="A14" s="446" t="s">
        <v>37</v>
      </c>
      <c r="B14" s="443">
        <v>45190</v>
      </c>
      <c r="C14" s="436"/>
      <c r="D14" s="445">
        <v>10.499513855390852</v>
      </c>
      <c r="E14" s="445">
        <v>12.212397387855889</v>
      </c>
      <c r="F14" s="445">
        <v>7.842307644034463</v>
      </c>
      <c r="G14" s="445">
        <v>6.4148180168642988</v>
      </c>
      <c r="H14" s="445">
        <v>5.7289152682931554</v>
      </c>
      <c r="I14" s="436"/>
      <c r="J14" s="445"/>
      <c r="K14" s="445"/>
      <c r="L14" s="445"/>
      <c r="M14" s="445"/>
      <c r="N14" s="445"/>
      <c r="O14" s="326"/>
      <c r="P14" s="445"/>
      <c r="Q14" s="445"/>
      <c r="R14" s="445"/>
      <c r="S14" s="445"/>
      <c r="T14" s="445"/>
      <c r="U14" s="431"/>
    </row>
    <row r="15" spans="1:22" ht="15.75">
      <c r="A15" s="447" t="s">
        <v>7</v>
      </c>
      <c r="B15" s="434"/>
      <c r="C15" s="361"/>
      <c r="D15" s="448">
        <f>AVERAGE(D11:D14)</f>
        <v>13.586928049074182</v>
      </c>
      <c r="E15" s="448">
        <f>AVERAGE(E11:E14)</f>
        <v>9.4307567275674433</v>
      </c>
      <c r="F15" s="448">
        <f>AVERAGE(F11:F14)</f>
        <v>5.8006243937136279</v>
      </c>
      <c r="G15" s="448">
        <f>AVERAGE(G11:G14)</f>
        <v>5.0248915844439024</v>
      </c>
      <c r="H15" s="448">
        <f>AVERAGE(H11:H14)</f>
        <v>4.5665669892896581</v>
      </c>
      <c r="I15" s="449"/>
      <c r="J15" s="448">
        <f>AVERAGE(J11:J14)</f>
        <v>3.26187400241179</v>
      </c>
      <c r="K15" s="448">
        <f>AVERAGE(K11:K14)</f>
        <v>2.3737524638697085</v>
      </c>
      <c r="L15" s="448">
        <f>AVERAGE(L11:L14)</f>
        <v>3.2299300544677054</v>
      </c>
      <c r="M15" s="448">
        <f>AVERAGE(M11:M14)</f>
        <v>3.0673605395144397</v>
      </c>
      <c r="N15" s="448">
        <f>AVERAGE(N11:N14)</f>
        <v>2.8538674308613259</v>
      </c>
      <c r="O15" s="326"/>
      <c r="P15" s="448">
        <f>AVERAGE(P11:P14)</f>
        <v>70.323072963348409</v>
      </c>
      <c r="Q15" s="448">
        <f>AVERAGE(Q11:Q14)</f>
        <v>18.315280972689212</v>
      </c>
      <c r="R15" s="448">
        <f>AVERAGE(R11:R14)</f>
        <v>6.0786268520285569</v>
      </c>
      <c r="S15" s="448">
        <f>AVERAGE(S11:S14)</f>
        <v>5.5477040708943104</v>
      </c>
      <c r="T15" s="448">
        <f>AVERAGE(T11:T14)</f>
        <v>5.0684246416002381</v>
      </c>
      <c r="U15" s="431"/>
    </row>
    <row r="16" spans="1:22">
      <c r="A16" s="450" t="s">
        <v>9</v>
      </c>
      <c r="B16" s="451"/>
      <c r="C16" s="436"/>
      <c r="D16" s="452">
        <f>MAX(D11:D14)</f>
        <v>31.842250031590417</v>
      </c>
      <c r="E16" s="452">
        <f>MAX(E11:E14)</f>
        <v>13.347192589683686</v>
      </c>
      <c r="F16" s="452">
        <f>MAX(F11:F14)</f>
        <v>7.842307644034463</v>
      </c>
      <c r="G16" s="452">
        <f>MAX(G11:G14)</f>
        <v>6.4148180168642988</v>
      </c>
      <c r="H16" s="452">
        <f>MAX(H11:H14)</f>
        <v>5.7289152682931554</v>
      </c>
      <c r="I16" s="326"/>
      <c r="J16" s="452">
        <f>MAX(J11:J14)</f>
        <v>6.2831956758662599</v>
      </c>
      <c r="K16" s="452">
        <f>MAX(K11:K14)</f>
        <v>3.1551581973949139</v>
      </c>
      <c r="L16" s="452">
        <f>MAX(L11:L14)</f>
        <v>4.478683974062414</v>
      </c>
      <c r="M16" s="452">
        <f>MAX(M11:M14)</f>
        <v>4.4893462155883412</v>
      </c>
      <c r="N16" s="452">
        <f>MAX(N11:N14)</f>
        <v>4.1396497623148454</v>
      </c>
      <c r="O16" s="326"/>
      <c r="P16" s="452">
        <f>MAX(P11:P14)</f>
        <v>129.42711245085894</v>
      </c>
      <c r="Q16" s="452">
        <f>MAX(Q11:Q14)</f>
        <v>31.373983357485603</v>
      </c>
      <c r="R16" s="452">
        <f>MAX(R11:R14)</f>
        <v>7.0564556890180485</v>
      </c>
      <c r="S16" s="452">
        <f>MAX(S11:S14)</f>
        <v>6.6214525797844592</v>
      </c>
      <c r="T16" s="452">
        <f>MAX(T11:T14)</f>
        <v>5.5165464544310261</v>
      </c>
      <c r="U16" s="431"/>
    </row>
    <row r="17" spans="1:21">
      <c r="A17" s="450" t="s">
        <v>8</v>
      </c>
      <c r="B17" s="451"/>
      <c r="C17" s="436"/>
      <c r="D17" s="452">
        <f>MIN(D11:D14)</f>
        <v>3.5059483093154582</v>
      </c>
      <c r="E17" s="452">
        <f>MIN(E11:E14)</f>
        <v>2.7634369327301962</v>
      </c>
      <c r="F17" s="452">
        <f>MIN(F11:F14)</f>
        <v>3.0023977233807684</v>
      </c>
      <c r="G17" s="452">
        <f>MIN(G11:G14)</f>
        <v>2.5901866056959011</v>
      </c>
      <c r="H17" s="452">
        <f>MIN(H11:H14)</f>
        <v>2.6063171645022356</v>
      </c>
      <c r="I17" s="326"/>
      <c r="J17" s="452">
        <f>MIN(J11:J14)</f>
        <v>0.24055232895731993</v>
      </c>
      <c r="K17" s="452">
        <f>MIN(K11:K14)</f>
        <v>1.5923467303445036</v>
      </c>
      <c r="L17" s="452">
        <f>MIN(L11:L14)</f>
        <v>1.9811761348729973</v>
      </c>
      <c r="M17" s="452">
        <f>MIN(M11:M14)</f>
        <v>1.6453748634405383</v>
      </c>
      <c r="N17" s="452">
        <f>MIN(N11:N14)</f>
        <v>1.5680850994078062</v>
      </c>
      <c r="O17" s="326"/>
      <c r="P17" s="452">
        <f>MIN(P11:P14)</f>
        <v>11.219033475837877</v>
      </c>
      <c r="Q17" s="452">
        <f>MIN(Q11:Q14)</f>
        <v>5.2565785878928226</v>
      </c>
      <c r="R17" s="452">
        <f>MIN(R11:R14)</f>
        <v>5.1007980150390653</v>
      </c>
      <c r="S17" s="452">
        <f>MIN(S11:S14)</f>
        <v>4.4739555620041607</v>
      </c>
      <c r="T17" s="452">
        <f>MIN(T11:T14)</f>
        <v>4.6203028287694501</v>
      </c>
      <c r="U17" s="431"/>
    </row>
    <row r="18" spans="1:21" ht="15.75" thickBot="1">
      <c r="A18" s="453"/>
      <c r="B18" s="326"/>
      <c r="C18" s="326"/>
      <c r="D18" s="326"/>
      <c r="E18" s="326"/>
      <c r="F18" s="326"/>
      <c r="G18" s="326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26"/>
      <c r="U18" s="431"/>
    </row>
    <row r="19" spans="1:21" ht="16.5" thickBot="1">
      <c r="A19" s="11" t="s">
        <v>53</v>
      </c>
      <c r="B19" s="427"/>
      <c r="C19" s="427"/>
      <c r="D19" s="427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54"/>
    </row>
    <row r="20" spans="1:21" ht="15.75">
      <c r="A20" s="10"/>
      <c r="B20" s="326"/>
      <c r="C20" s="326"/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  <c r="S20" s="326"/>
      <c r="T20" s="326"/>
      <c r="U20" s="431"/>
    </row>
    <row r="21" spans="1:21" ht="30.75" customHeight="1">
      <c r="A21" s="432" t="s">
        <v>0</v>
      </c>
      <c r="B21" s="433" t="s">
        <v>54</v>
      </c>
      <c r="C21" s="326"/>
      <c r="D21" s="532" t="s">
        <v>33</v>
      </c>
      <c r="E21" s="532"/>
      <c r="F21" s="532"/>
      <c r="G21" s="532"/>
      <c r="H21" s="532"/>
      <c r="I21" s="326"/>
      <c r="J21" s="532" t="s">
        <v>34</v>
      </c>
      <c r="K21" s="532"/>
      <c r="L21" s="532"/>
      <c r="M21" s="532"/>
      <c r="N21" s="532"/>
      <c r="O21" s="326"/>
      <c r="P21" s="326"/>
      <c r="Q21" s="326"/>
      <c r="R21" s="326"/>
      <c r="S21" s="326"/>
      <c r="T21" s="326"/>
      <c r="U21" s="431"/>
    </row>
    <row r="22" spans="1:21" ht="15.75">
      <c r="A22" s="432"/>
      <c r="B22" s="434"/>
      <c r="C22" s="326"/>
      <c r="D22" s="532"/>
      <c r="E22" s="532"/>
      <c r="F22" s="532"/>
      <c r="G22" s="532"/>
      <c r="H22" s="532"/>
      <c r="I22" s="326"/>
      <c r="J22" s="532"/>
      <c r="K22" s="532"/>
      <c r="L22" s="532"/>
      <c r="M22" s="532"/>
      <c r="N22" s="532"/>
      <c r="O22" s="326"/>
      <c r="P22" s="326"/>
      <c r="Q22" s="326"/>
      <c r="R22" s="326"/>
      <c r="S22" s="326"/>
      <c r="T22" s="326"/>
      <c r="U22" s="431"/>
    </row>
    <row r="23" spans="1:21" ht="15.75">
      <c r="A23" s="432"/>
      <c r="B23" s="434"/>
      <c r="C23" s="326"/>
      <c r="D23" s="532" t="s">
        <v>6</v>
      </c>
      <c r="E23" s="532"/>
      <c r="F23" s="532"/>
      <c r="G23" s="532"/>
      <c r="H23" s="532"/>
      <c r="I23" s="326"/>
      <c r="J23" s="532" t="s">
        <v>6</v>
      </c>
      <c r="K23" s="532"/>
      <c r="L23" s="532"/>
      <c r="M23" s="532"/>
      <c r="N23" s="532"/>
      <c r="O23" s="326"/>
      <c r="P23" s="326"/>
      <c r="Q23" s="326"/>
      <c r="R23" s="326"/>
      <c r="S23" s="326"/>
      <c r="T23" s="326"/>
      <c r="U23" s="431"/>
    </row>
    <row r="24" spans="1:21" ht="15.75">
      <c r="A24" s="435"/>
      <c r="B24" s="436"/>
      <c r="C24" s="436"/>
      <c r="D24" s="438">
        <v>2023</v>
      </c>
      <c r="E24" s="438">
        <v>2024</v>
      </c>
      <c r="F24" s="438">
        <v>2025</v>
      </c>
      <c r="G24" s="438">
        <v>2026</v>
      </c>
      <c r="H24" s="438">
        <v>2027</v>
      </c>
      <c r="I24" s="436"/>
      <c r="J24" s="438">
        <v>2023</v>
      </c>
      <c r="K24" s="438">
        <v>2024</v>
      </c>
      <c r="L24" s="438">
        <v>2025</v>
      </c>
      <c r="M24" s="438">
        <v>2026</v>
      </c>
      <c r="N24" s="438">
        <v>2027</v>
      </c>
      <c r="O24" s="326"/>
      <c r="P24" s="326"/>
      <c r="Q24" s="326"/>
      <c r="R24" s="326"/>
      <c r="S24" s="326"/>
      <c r="T24" s="326"/>
      <c r="U24" s="431"/>
    </row>
    <row r="25" spans="1:21" ht="15.75">
      <c r="A25" s="435"/>
      <c r="B25" s="436"/>
      <c r="C25" s="436"/>
      <c r="D25" s="438"/>
      <c r="E25" s="438"/>
      <c r="F25" s="438"/>
      <c r="G25" s="438"/>
      <c r="H25" s="438"/>
      <c r="I25" s="436"/>
      <c r="J25" s="438"/>
      <c r="K25" s="438"/>
      <c r="L25" s="438"/>
      <c r="M25" s="438"/>
      <c r="N25" s="438"/>
      <c r="O25" s="326"/>
      <c r="P25" s="326"/>
      <c r="Q25" s="326"/>
      <c r="R25" s="326"/>
      <c r="S25" s="326"/>
      <c r="T25" s="326"/>
      <c r="U25" s="431"/>
    </row>
    <row r="26" spans="1:21">
      <c r="A26" s="435" t="s">
        <v>41</v>
      </c>
      <c r="B26" s="1016">
        <v>45275</v>
      </c>
      <c r="C26" s="436"/>
      <c r="D26" s="441">
        <v>-1.6238698830161633</v>
      </c>
      <c r="E26" s="441">
        <v>-2.1419839106597722</v>
      </c>
      <c r="F26" s="441">
        <v>3.5638747035947627</v>
      </c>
      <c r="G26" s="441">
        <v>3.9406118884816315</v>
      </c>
      <c r="H26" s="441">
        <v>3.8982697668088271</v>
      </c>
      <c r="I26" s="436"/>
      <c r="J26" s="441">
        <v>6.9590556255056848</v>
      </c>
      <c r="K26" s="441">
        <v>4.7008533569144788</v>
      </c>
      <c r="L26" s="441">
        <v>4.5852178559618233</v>
      </c>
      <c r="M26" s="441">
        <v>3.4063385464590765</v>
      </c>
      <c r="N26" s="441">
        <v>3.3360047154752235</v>
      </c>
      <c r="O26" s="326"/>
      <c r="P26" s="326"/>
      <c r="Q26" s="326"/>
      <c r="R26" s="326"/>
      <c r="S26" s="326"/>
      <c r="T26" s="326"/>
      <c r="U26" s="431"/>
    </row>
    <row r="27" spans="1:21">
      <c r="A27" s="435" t="s">
        <v>42</v>
      </c>
      <c r="B27" s="1016">
        <v>45182</v>
      </c>
      <c r="C27" s="436"/>
      <c r="D27" s="441">
        <v>3.9</v>
      </c>
      <c r="E27" s="441">
        <v>4.4000000000000004</v>
      </c>
      <c r="F27" s="441">
        <v>5.3</v>
      </c>
      <c r="G27" s="441">
        <v>5.0999999999999996</v>
      </c>
      <c r="H27" s="441">
        <v>5.3</v>
      </c>
      <c r="I27" s="436"/>
      <c r="J27" s="441">
        <v>5.7</v>
      </c>
      <c r="K27" s="441">
        <v>4.0999999999999996</v>
      </c>
      <c r="L27" s="441">
        <v>5.2</v>
      </c>
      <c r="M27" s="441">
        <v>5.7</v>
      </c>
      <c r="N27" s="441">
        <v>6.1</v>
      </c>
      <c r="O27" s="326"/>
      <c r="P27" s="326"/>
      <c r="Q27" s="326"/>
      <c r="R27" s="326"/>
      <c r="S27" s="326"/>
      <c r="T27" s="326"/>
      <c r="U27" s="431"/>
    </row>
    <row r="28" spans="1:21">
      <c r="A28" s="435" t="s">
        <v>46</v>
      </c>
      <c r="B28" s="1016">
        <v>45223</v>
      </c>
      <c r="C28" s="436"/>
      <c r="D28" s="441">
        <v>1.0269810276886782</v>
      </c>
      <c r="E28" s="441">
        <v>6.3493786950714837</v>
      </c>
      <c r="F28" s="441">
        <v>9.5449112371933644</v>
      </c>
      <c r="G28" s="441">
        <v>8.2432045329591688</v>
      </c>
      <c r="H28" s="441">
        <v>6.2809529237882078</v>
      </c>
      <c r="I28" s="436"/>
      <c r="J28" s="441">
        <v>6.6019196759846466</v>
      </c>
      <c r="K28" s="441">
        <v>3.8943144636896854</v>
      </c>
      <c r="L28" s="441">
        <v>4.7888999620445905</v>
      </c>
      <c r="M28" s="441">
        <v>4.712920934848297</v>
      </c>
      <c r="N28" s="441">
        <v>4.5218163361802732</v>
      </c>
      <c r="O28" s="326"/>
      <c r="P28" s="326"/>
      <c r="Q28" s="326"/>
      <c r="R28" s="326"/>
      <c r="S28" s="326"/>
      <c r="T28" s="326"/>
      <c r="U28" s="431"/>
    </row>
    <row r="29" spans="1:21">
      <c r="A29" s="453" t="s">
        <v>2</v>
      </c>
      <c r="B29" s="440">
        <v>45190</v>
      </c>
      <c r="C29" s="436"/>
      <c r="D29" s="441">
        <v>6.7869933266215376</v>
      </c>
      <c r="E29" s="441">
        <v>4.0265261927572737</v>
      </c>
      <c r="F29" s="441">
        <v>4.3493133088165159</v>
      </c>
      <c r="G29" s="441">
        <v>4.0365827179391189</v>
      </c>
      <c r="H29" s="441">
        <v>3.6483163004046082</v>
      </c>
      <c r="I29" s="436"/>
      <c r="J29" s="441">
        <v>5.9483211987670259</v>
      </c>
      <c r="K29" s="441">
        <v>4.2396148770406317</v>
      </c>
      <c r="L29" s="441">
        <v>4.4351507049445127</v>
      </c>
      <c r="M29" s="441">
        <v>4.3074760980124305</v>
      </c>
      <c r="N29" s="441">
        <v>3.8335976699165997</v>
      </c>
      <c r="O29" s="326"/>
      <c r="P29" s="326"/>
      <c r="Q29" s="326"/>
      <c r="R29" s="326"/>
      <c r="S29" s="326"/>
      <c r="T29" s="326"/>
      <c r="U29" s="431"/>
    </row>
    <row r="30" spans="1:21">
      <c r="A30" s="446" t="s">
        <v>36</v>
      </c>
      <c r="B30" s="443">
        <v>45148</v>
      </c>
      <c r="C30" s="444"/>
      <c r="D30" s="445">
        <v>3.9</v>
      </c>
      <c r="E30" s="445">
        <v>4.4000000000000004</v>
      </c>
      <c r="F30" s="445">
        <v>5.3</v>
      </c>
      <c r="G30" s="445">
        <v>5.0999999999999996</v>
      </c>
      <c r="H30" s="445">
        <v>5.3</v>
      </c>
      <c r="I30" s="436"/>
      <c r="J30" s="445">
        <v>5.7</v>
      </c>
      <c r="K30" s="445">
        <v>4.0999999999999996</v>
      </c>
      <c r="L30" s="445">
        <v>5.2</v>
      </c>
      <c r="M30" s="445">
        <v>5.7</v>
      </c>
      <c r="N30" s="445">
        <v>6.1</v>
      </c>
      <c r="O30" s="326"/>
      <c r="P30" s="326"/>
      <c r="Q30" s="326"/>
      <c r="R30" s="326"/>
      <c r="S30" s="326"/>
      <c r="T30" s="326"/>
      <c r="U30" s="431"/>
    </row>
    <row r="31" spans="1:21" ht="17.25" customHeight="1">
      <c r="A31" s="435" t="s">
        <v>1</v>
      </c>
      <c r="B31" s="440">
        <v>45140</v>
      </c>
      <c r="C31" s="436"/>
      <c r="D31" s="441">
        <v>-3.6671808757376141</v>
      </c>
      <c r="E31" s="441">
        <v>-0.34343138340849039</v>
      </c>
      <c r="F31" s="441">
        <v>3.8080907987144959</v>
      </c>
      <c r="G31" s="441">
        <v>4.0096704383884694</v>
      </c>
      <c r="H31" s="441">
        <v>3.9508039589945461</v>
      </c>
      <c r="I31" s="436"/>
      <c r="J31" s="441">
        <v>4.5932454964069143</v>
      </c>
      <c r="K31" s="441">
        <v>5.1736501990381472</v>
      </c>
      <c r="L31" s="441">
        <v>4.6396952067952126</v>
      </c>
      <c r="M31" s="441">
        <v>3.684998806534459</v>
      </c>
      <c r="N31" s="441">
        <v>3.696560954746015</v>
      </c>
      <c r="O31" s="326"/>
      <c r="P31" s="326"/>
      <c r="Q31" s="326"/>
      <c r="R31" s="326"/>
      <c r="S31" s="326"/>
      <c r="T31" s="326"/>
      <c r="U31" s="431"/>
    </row>
    <row r="32" spans="1:21">
      <c r="A32" s="446" t="s">
        <v>37</v>
      </c>
      <c r="B32" s="443">
        <v>45190</v>
      </c>
      <c r="C32" s="436"/>
      <c r="D32" s="445">
        <v>-0.50727700869018788</v>
      </c>
      <c r="E32" s="445">
        <v>7.7219876790368902</v>
      </c>
      <c r="F32" s="445">
        <v>9.6533020261169611</v>
      </c>
      <c r="G32" s="445">
        <v>8.2888851493758686</v>
      </c>
      <c r="H32" s="445">
        <v>6.3046915687960947</v>
      </c>
      <c r="I32" s="436"/>
      <c r="J32" s="445">
        <v>6.061203950612537</v>
      </c>
      <c r="K32" s="445">
        <v>4.1015679951029727</v>
      </c>
      <c r="L32" s="445">
        <v>4.8224435135114652</v>
      </c>
      <c r="M32" s="445">
        <v>4.8057013883167965</v>
      </c>
      <c r="N32" s="445">
        <v>4.4752998411985212</v>
      </c>
      <c r="O32" s="326"/>
      <c r="P32" s="326"/>
      <c r="Q32" s="326"/>
      <c r="R32" s="326"/>
      <c r="S32" s="326"/>
      <c r="T32" s="326"/>
      <c r="U32" s="431"/>
    </row>
    <row r="33" spans="1:21" ht="15.75">
      <c r="A33" s="447" t="s">
        <v>7</v>
      </c>
      <c r="B33" s="434"/>
      <c r="C33" s="361"/>
      <c r="D33" s="448">
        <f>AVERAGE(D29:D32)</f>
        <v>1.6281338605484339</v>
      </c>
      <c r="E33" s="448">
        <f>AVERAGE(E29:E32)</f>
        <v>3.9512706220964189</v>
      </c>
      <c r="F33" s="448">
        <f>AVERAGE(F29:F32)</f>
        <v>5.7776765334119933</v>
      </c>
      <c r="G33" s="448">
        <f>AVERAGE(G29:G32)</f>
        <v>5.3587845764258644</v>
      </c>
      <c r="H33" s="448">
        <f>AVERAGE(H29:H32)</f>
        <v>4.8009529570488123</v>
      </c>
      <c r="I33" s="449"/>
      <c r="J33" s="448">
        <f>AVERAGE(J29:J32)</f>
        <v>5.5756926614466193</v>
      </c>
      <c r="K33" s="448">
        <f>AVERAGE(K29:K32)</f>
        <v>4.4037082677954373</v>
      </c>
      <c r="L33" s="448">
        <f>AVERAGE(L29:L32)</f>
        <v>4.7743223563127977</v>
      </c>
      <c r="M33" s="448">
        <f>AVERAGE(M29:M32)</f>
        <v>4.6245440732159215</v>
      </c>
      <c r="N33" s="448">
        <f>AVERAGE(N29:N32)</f>
        <v>4.5263646164652842</v>
      </c>
      <c r="O33" s="326"/>
      <c r="P33" s="326"/>
      <c r="Q33" s="326"/>
      <c r="R33" s="326"/>
      <c r="S33" s="326"/>
      <c r="T33" s="326"/>
      <c r="U33" s="431"/>
    </row>
    <row r="34" spans="1:21" ht="15.75">
      <c r="A34" s="450" t="s">
        <v>9</v>
      </c>
      <c r="B34" s="451"/>
      <c r="C34" s="436"/>
      <c r="D34" s="452">
        <f>MAX(D29:D32)</f>
        <v>6.7869933266215376</v>
      </c>
      <c r="E34" s="452">
        <f>MAX(E29:E32)</f>
        <v>7.7219876790368902</v>
      </c>
      <c r="F34" s="452">
        <f>MAX(F29:F32)</f>
        <v>9.6533020261169611</v>
      </c>
      <c r="G34" s="452">
        <f>MAX(G29:G32)</f>
        <v>8.2888851493758686</v>
      </c>
      <c r="H34" s="452">
        <f>MAX(H29:H32)</f>
        <v>6.3046915687960947</v>
      </c>
      <c r="I34" s="326"/>
      <c r="J34" s="452">
        <f>MAX(J29:J32)</f>
        <v>6.061203950612537</v>
      </c>
      <c r="K34" s="452">
        <f>MAX(K29:K32)</f>
        <v>5.1736501990381472</v>
      </c>
      <c r="L34" s="452">
        <f>MAX(L29:L32)</f>
        <v>5.2</v>
      </c>
      <c r="M34" s="452">
        <f>MAX(M29:M32)</f>
        <v>5.7</v>
      </c>
      <c r="N34" s="452">
        <f>MAX(N29:N32)</f>
        <v>6.1</v>
      </c>
      <c r="O34" s="437"/>
      <c r="P34" s="326"/>
      <c r="Q34" s="326"/>
      <c r="R34" s="326"/>
      <c r="S34" s="326"/>
      <c r="T34" s="326"/>
      <c r="U34" s="431"/>
    </row>
    <row r="35" spans="1:21">
      <c r="A35" s="450" t="s">
        <v>8</v>
      </c>
      <c r="B35" s="451"/>
      <c r="C35" s="436"/>
      <c r="D35" s="452">
        <f>MIN(D29:D32)</f>
        <v>-3.6671808757376141</v>
      </c>
      <c r="E35" s="452">
        <f>MIN(E29:E32)</f>
        <v>-0.34343138340849039</v>
      </c>
      <c r="F35" s="452">
        <f>MIN(F29:F32)</f>
        <v>3.8080907987144959</v>
      </c>
      <c r="G35" s="452">
        <f>MIN(G29:G32)</f>
        <v>4.0096704383884694</v>
      </c>
      <c r="H35" s="452">
        <f>MIN(H29:H32)</f>
        <v>3.6483163004046082</v>
      </c>
      <c r="I35" s="326"/>
      <c r="J35" s="452">
        <f>MIN(J29:J32)</f>
        <v>4.5932454964069143</v>
      </c>
      <c r="K35" s="452">
        <f>MIN(K29:K32)</f>
        <v>4.0999999999999996</v>
      </c>
      <c r="L35" s="452">
        <f>MIN(L29:L32)</f>
        <v>4.4351507049445127</v>
      </c>
      <c r="M35" s="452">
        <f>MIN(M29:M32)</f>
        <v>3.684998806534459</v>
      </c>
      <c r="N35" s="452">
        <f>MIN(N29:N32)</f>
        <v>3.696560954746015</v>
      </c>
      <c r="O35" s="326"/>
      <c r="P35" s="326"/>
      <c r="Q35" s="326"/>
      <c r="R35" s="326"/>
      <c r="S35" s="326"/>
      <c r="T35" s="326"/>
      <c r="U35" s="431"/>
    </row>
    <row r="36" spans="1:21" ht="15.75">
      <c r="A36" s="455"/>
      <c r="B36" s="456"/>
      <c r="C36" s="456"/>
      <c r="D36" s="457"/>
      <c r="E36" s="457"/>
      <c r="F36" s="457"/>
      <c r="G36" s="457"/>
      <c r="H36" s="457"/>
      <c r="I36" s="437"/>
      <c r="J36" s="457"/>
      <c r="K36" s="457"/>
      <c r="L36" s="457"/>
      <c r="M36" s="457"/>
      <c r="N36" s="457"/>
      <c r="O36" s="326"/>
      <c r="P36" s="326"/>
      <c r="Q36" s="326"/>
      <c r="R36" s="326"/>
      <c r="S36" s="326"/>
      <c r="T36" s="326"/>
      <c r="U36" s="431"/>
    </row>
    <row r="37" spans="1:21" ht="15.75">
      <c r="A37" s="10" t="s">
        <v>151</v>
      </c>
      <c r="B37" s="456"/>
      <c r="C37" s="456"/>
      <c r="D37" s="457"/>
      <c r="E37" s="457"/>
      <c r="F37" s="457"/>
      <c r="G37" s="457"/>
      <c r="H37" s="457"/>
      <c r="I37" s="437"/>
      <c r="J37" s="457"/>
      <c r="K37" s="457"/>
      <c r="L37" s="457"/>
      <c r="M37" s="457"/>
      <c r="N37" s="457"/>
      <c r="O37" s="326"/>
      <c r="P37" s="326"/>
      <c r="Q37" s="326"/>
      <c r="R37" s="326"/>
      <c r="S37" s="326"/>
      <c r="T37" s="326"/>
      <c r="U37" s="431"/>
    </row>
    <row r="38" spans="1:21" ht="12.75" customHeight="1" thickBot="1">
      <c r="A38" s="458" t="str">
        <f ca="1">TEXT(NOW(),"mmmm " &amp;IF(TEXT(NOW(),"aa")="aa","d, yyyy","j, aaaa"))</f>
        <v>December 20, 2023</v>
      </c>
      <c r="B38" s="459"/>
      <c r="C38" s="459"/>
      <c r="D38" s="459"/>
      <c r="E38" s="459"/>
      <c r="F38" s="459"/>
      <c r="G38" s="459"/>
      <c r="H38" s="459"/>
      <c r="I38" s="459"/>
      <c r="J38" s="459"/>
      <c r="K38" s="459"/>
      <c r="L38" s="459"/>
      <c r="M38" s="459"/>
      <c r="N38" s="459"/>
      <c r="O38" s="459"/>
      <c r="P38" s="459"/>
      <c r="Q38" s="459"/>
      <c r="R38" s="459"/>
      <c r="S38" s="459"/>
      <c r="T38" s="459"/>
      <c r="U38" s="460"/>
    </row>
    <row r="39" spans="1:21">
      <c r="A39" s="461"/>
      <c r="B39" s="461"/>
      <c r="C39" s="461"/>
      <c r="D39" s="461"/>
      <c r="E39" s="461"/>
      <c r="F39" s="461"/>
      <c r="G39" s="461"/>
      <c r="H39" s="461"/>
      <c r="I39" s="461"/>
      <c r="J39" s="461"/>
      <c r="K39" s="461"/>
      <c r="L39" s="461"/>
      <c r="M39" s="461"/>
      <c r="N39" s="461"/>
      <c r="O39" s="461"/>
      <c r="P39" s="461"/>
      <c r="Q39" s="461"/>
      <c r="R39" s="461"/>
      <c r="S39" s="461"/>
      <c r="T39" s="461"/>
    </row>
    <row r="40" spans="1:21">
      <c r="A40" s="461"/>
      <c r="B40" s="461"/>
      <c r="C40" s="461"/>
      <c r="D40" s="461"/>
      <c r="E40" s="461"/>
      <c r="F40" s="461"/>
      <c r="G40" s="461"/>
      <c r="H40" s="461"/>
      <c r="I40" s="461"/>
      <c r="J40" s="461"/>
      <c r="K40" s="461"/>
      <c r="L40" s="461"/>
      <c r="M40" s="461"/>
      <c r="N40" s="461"/>
      <c r="O40" s="461"/>
      <c r="P40" s="461"/>
      <c r="Q40" s="461"/>
      <c r="R40" s="461"/>
      <c r="S40" s="461"/>
      <c r="T40" s="461"/>
    </row>
    <row r="41" spans="1:21">
      <c r="A41" s="461"/>
      <c r="B41" s="461"/>
      <c r="C41" s="461"/>
      <c r="D41" s="461"/>
      <c r="E41" s="461"/>
      <c r="F41" s="461"/>
      <c r="G41" s="461"/>
      <c r="H41" s="461"/>
      <c r="I41" s="461"/>
      <c r="J41" s="461"/>
      <c r="K41" s="461"/>
      <c r="L41" s="461"/>
      <c r="M41" s="461"/>
      <c r="N41" s="461"/>
      <c r="O41" s="461"/>
      <c r="P41" s="461"/>
      <c r="Q41" s="461"/>
      <c r="R41" s="461"/>
      <c r="S41" s="461"/>
      <c r="T41" s="461"/>
    </row>
    <row r="42" spans="1:21">
      <c r="A42" s="461"/>
      <c r="B42" s="461"/>
      <c r="C42" s="461"/>
      <c r="D42" s="461"/>
      <c r="E42" s="461"/>
      <c r="F42" s="461"/>
      <c r="G42" s="461"/>
      <c r="H42" s="461"/>
      <c r="I42" s="461"/>
      <c r="J42" s="461"/>
      <c r="K42" s="461"/>
      <c r="L42" s="461"/>
      <c r="M42" s="461"/>
      <c r="N42" s="461"/>
      <c r="O42" s="461"/>
      <c r="P42" s="461"/>
      <c r="Q42" s="461"/>
      <c r="R42" s="461"/>
      <c r="S42" s="461"/>
      <c r="T42" s="461"/>
    </row>
    <row r="43" spans="1:21">
      <c r="A43" s="461"/>
      <c r="B43" s="461"/>
      <c r="C43" s="461"/>
      <c r="D43" s="461"/>
      <c r="E43" s="461"/>
      <c r="F43" s="461"/>
      <c r="G43" s="461"/>
      <c r="H43" s="461"/>
      <c r="I43" s="461"/>
      <c r="J43" s="461"/>
      <c r="K43" s="461"/>
      <c r="L43" s="461"/>
      <c r="M43" s="461"/>
      <c r="N43" s="461"/>
      <c r="O43" s="461"/>
      <c r="P43" s="461"/>
      <c r="Q43" s="461"/>
      <c r="R43" s="461"/>
      <c r="S43" s="461"/>
      <c r="T43" s="461"/>
    </row>
    <row r="44" spans="1:21">
      <c r="A44" s="461"/>
      <c r="B44" s="461"/>
      <c r="C44" s="461"/>
      <c r="D44" s="461"/>
      <c r="E44" s="461"/>
      <c r="F44" s="461"/>
      <c r="G44" s="461"/>
      <c r="H44" s="461"/>
      <c r="I44" s="461"/>
      <c r="J44" s="461"/>
      <c r="K44" s="461"/>
      <c r="L44" s="461"/>
      <c r="M44" s="461"/>
      <c r="N44" s="461"/>
      <c r="O44" s="461"/>
      <c r="P44" s="461"/>
      <c r="Q44" s="461"/>
      <c r="R44" s="461"/>
      <c r="S44" s="461"/>
      <c r="T44" s="461"/>
    </row>
    <row r="45" spans="1:21">
      <c r="A45" s="461"/>
      <c r="B45" s="461"/>
      <c r="C45" s="461"/>
      <c r="D45" s="461"/>
      <c r="E45" s="461"/>
      <c r="F45" s="461"/>
      <c r="G45" s="461"/>
      <c r="H45" s="461"/>
      <c r="I45" s="461"/>
      <c r="J45" s="461"/>
      <c r="K45" s="461"/>
      <c r="L45" s="461"/>
      <c r="M45" s="461"/>
      <c r="N45" s="461"/>
      <c r="O45" s="461"/>
      <c r="P45" s="461"/>
      <c r="Q45" s="461"/>
      <c r="R45" s="461"/>
      <c r="S45" s="461"/>
      <c r="T45" s="461"/>
    </row>
    <row r="46" spans="1:21">
      <c r="A46" s="461"/>
      <c r="B46" s="461"/>
      <c r="C46" s="461"/>
      <c r="D46" s="461"/>
      <c r="E46" s="461"/>
      <c r="F46" s="461"/>
      <c r="G46" s="461"/>
      <c r="H46" s="461"/>
      <c r="I46" s="461"/>
      <c r="J46" s="461"/>
      <c r="K46" s="461"/>
      <c r="L46" s="461"/>
      <c r="M46" s="461"/>
      <c r="N46" s="461"/>
      <c r="O46" s="461"/>
      <c r="P46" s="461"/>
      <c r="Q46" s="461"/>
      <c r="R46" s="461"/>
      <c r="S46" s="461"/>
      <c r="T46" s="461"/>
    </row>
    <row r="47" spans="1:21">
      <c r="A47" s="461"/>
      <c r="B47" s="461"/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</row>
    <row r="48" spans="1:21">
      <c r="A48" s="461"/>
      <c r="B48" s="461"/>
      <c r="C48" s="461"/>
      <c r="D48" s="461"/>
      <c r="E48" s="461"/>
      <c r="F48" s="461"/>
      <c r="G48" s="461"/>
      <c r="H48" s="461"/>
      <c r="I48" s="461"/>
      <c r="J48" s="461"/>
      <c r="K48" s="461"/>
      <c r="L48" s="461"/>
      <c r="M48" s="461"/>
      <c r="N48" s="461"/>
      <c r="O48" s="461"/>
      <c r="P48" s="461"/>
      <c r="Q48" s="461"/>
      <c r="R48" s="461"/>
      <c r="S48" s="461"/>
      <c r="T48" s="461"/>
    </row>
    <row r="49" spans="1:20">
      <c r="A49" s="461"/>
      <c r="B49" s="461"/>
      <c r="C49" s="461"/>
      <c r="D49" s="461"/>
      <c r="E49" s="461"/>
      <c r="F49" s="461"/>
      <c r="G49" s="461"/>
      <c r="H49" s="461"/>
      <c r="I49" s="461"/>
      <c r="J49" s="461"/>
      <c r="K49" s="461"/>
      <c r="L49" s="461"/>
      <c r="M49" s="461"/>
      <c r="N49" s="461"/>
      <c r="O49" s="461"/>
      <c r="P49" s="461"/>
      <c r="Q49" s="461"/>
      <c r="R49" s="461"/>
      <c r="S49" s="461"/>
      <c r="T49" s="461"/>
    </row>
    <row r="50" spans="1:20">
      <c r="A50" s="461"/>
      <c r="B50" s="461"/>
      <c r="C50" s="461"/>
      <c r="D50" s="461"/>
      <c r="E50" s="461"/>
      <c r="F50" s="461"/>
      <c r="G50" s="461"/>
      <c r="H50" s="461"/>
      <c r="I50" s="461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</row>
    <row r="51" spans="1:20">
      <c r="A51" s="461"/>
      <c r="B51" s="461"/>
      <c r="C51" s="461"/>
      <c r="D51" s="461"/>
      <c r="E51" s="461"/>
      <c r="F51" s="461"/>
      <c r="G51" s="461"/>
      <c r="H51" s="461"/>
      <c r="I51" s="461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</row>
    <row r="52" spans="1:20">
      <c r="A52" s="461"/>
      <c r="B52" s="461"/>
      <c r="C52" s="461"/>
      <c r="D52" s="461"/>
      <c r="E52" s="461"/>
      <c r="F52" s="461"/>
      <c r="G52" s="461"/>
      <c r="H52" s="461"/>
      <c r="I52" s="461"/>
      <c r="J52" s="461"/>
      <c r="K52" s="461"/>
      <c r="L52" s="461"/>
      <c r="M52" s="461"/>
      <c r="N52" s="461"/>
      <c r="O52" s="461"/>
      <c r="P52" s="461"/>
      <c r="Q52" s="461"/>
      <c r="R52" s="461"/>
      <c r="S52" s="461"/>
      <c r="T52" s="461"/>
    </row>
    <row r="53" spans="1:20">
      <c r="A53" s="461"/>
      <c r="B53" s="461"/>
      <c r="C53" s="461"/>
      <c r="D53" s="461"/>
      <c r="E53" s="461"/>
      <c r="F53" s="461"/>
      <c r="G53" s="461"/>
      <c r="H53" s="461"/>
      <c r="I53" s="461"/>
      <c r="J53" s="461"/>
      <c r="K53" s="461"/>
      <c r="L53" s="461"/>
      <c r="M53" s="461"/>
      <c r="N53" s="461"/>
      <c r="O53" s="461"/>
      <c r="P53" s="461"/>
      <c r="Q53" s="461"/>
      <c r="R53" s="461"/>
      <c r="S53" s="461"/>
      <c r="T53" s="461"/>
    </row>
    <row r="54" spans="1:20">
      <c r="A54" s="461"/>
      <c r="B54" s="461"/>
      <c r="C54" s="461"/>
      <c r="D54" s="461"/>
      <c r="E54" s="461"/>
      <c r="F54" s="461"/>
      <c r="G54" s="461"/>
      <c r="H54" s="461"/>
      <c r="I54" s="461"/>
      <c r="J54" s="461"/>
      <c r="K54" s="461"/>
      <c r="L54" s="461"/>
      <c r="M54" s="461"/>
      <c r="N54" s="461"/>
      <c r="O54" s="461"/>
      <c r="P54" s="461"/>
      <c r="Q54" s="461"/>
      <c r="R54" s="461"/>
      <c r="S54" s="461"/>
      <c r="T54" s="461"/>
    </row>
    <row r="55" spans="1:20">
      <c r="A55" s="461"/>
      <c r="B55" s="461"/>
      <c r="C55" s="461"/>
      <c r="D55" s="461"/>
      <c r="E55" s="461"/>
      <c r="F55" s="461"/>
      <c r="G55" s="461"/>
      <c r="H55" s="461"/>
      <c r="I55" s="461"/>
      <c r="J55" s="461"/>
      <c r="K55" s="461"/>
      <c r="L55" s="461"/>
      <c r="M55" s="461"/>
      <c r="N55" s="461"/>
      <c r="O55" s="461"/>
      <c r="P55" s="461"/>
      <c r="Q55" s="461"/>
      <c r="R55" s="461"/>
      <c r="S55" s="461"/>
      <c r="T55" s="461"/>
    </row>
    <row r="56" spans="1:20">
      <c r="A56" s="461"/>
      <c r="B56" s="461"/>
      <c r="C56" s="461"/>
      <c r="D56" s="461"/>
      <c r="E56" s="461"/>
      <c r="F56" s="461"/>
      <c r="G56" s="461"/>
      <c r="H56" s="461"/>
      <c r="I56" s="461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</row>
    <row r="57" spans="1:20">
      <c r="A57" s="461"/>
      <c r="B57" s="461"/>
      <c r="C57" s="461"/>
      <c r="D57" s="461"/>
      <c r="E57" s="461"/>
      <c r="F57" s="461"/>
      <c r="G57" s="461"/>
      <c r="H57" s="461"/>
      <c r="I57" s="461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</row>
    <row r="58" spans="1:20">
      <c r="A58" s="461"/>
      <c r="B58" s="461"/>
      <c r="C58" s="461"/>
      <c r="D58" s="461"/>
      <c r="E58" s="461"/>
      <c r="F58" s="461"/>
      <c r="G58" s="461"/>
      <c r="H58" s="461"/>
      <c r="I58" s="461"/>
      <c r="J58" s="461"/>
      <c r="K58" s="461"/>
      <c r="L58" s="461"/>
      <c r="M58" s="461"/>
      <c r="N58" s="461"/>
      <c r="O58" s="461"/>
      <c r="P58" s="461"/>
      <c r="Q58" s="461"/>
      <c r="R58" s="461"/>
      <c r="S58" s="461"/>
      <c r="T58" s="461"/>
    </row>
    <row r="59" spans="1:20">
      <c r="A59" s="461"/>
      <c r="B59" s="461"/>
      <c r="C59" s="461"/>
      <c r="D59" s="461"/>
      <c r="E59" s="461"/>
      <c r="F59" s="461"/>
      <c r="G59" s="461"/>
      <c r="H59" s="461"/>
      <c r="I59" s="461"/>
      <c r="J59" s="461"/>
      <c r="K59" s="461"/>
      <c r="L59" s="461"/>
      <c r="M59" s="461"/>
      <c r="N59" s="461"/>
      <c r="O59" s="461"/>
      <c r="P59" s="461"/>
      <c r="Q59" s="461"/>
      <c r="R59" s="461"/>
      <c r="S59" s="461"/>
      <c r="T59" s="461"/>
    </row>
    <row r="60" spans="1:20">
      <c r="A60" s="461"/>
      <c r="B60" s="461"/>
      <c r="C60" s="461"/>
      <c r="D60" s="461"/>
      <c r="E60" s="461"/>
      <c r="F60" s="461"/>
      <c r="G60" s="461"/>
      <c r="H60" s="461"/>
      <c r="I60" s="461"/>
      <c r="J60" s="461"/>
      <c r="K60" s="461"/>
      <c r="L60" s="461"/>
      <c r="M60" s="461"/>
      <c r="N60" s="461"/>
      <c r="O60" s="461"/>
      <c r="P60" s="461"/>
      <c r="Q60" s="461"/>
      <c r="R60" s="461"/>
      <c r="S60" s="461"/>
      <c r="T60" s="461"/>
    </row>
    <row r="61" spans="1:20">
      <c r="A61" s="461"/>
      <c r="B61" s="461"/>
      <c r="C61" s="461"/>
      <c r="D61" s="461"/>
      <c r="E61" s="461"/>
      <c r="F61" s="461"/>
      <c r="G61" s="461"/>
      <c r="H61" s="461"/>
      <c r="I61" s="461"/>
      <c r="J61" s="461"/>
      <c r="K61" s="461"/>
      <c r="L61" s="461"/>
      <c r="M61" s="461"/>
      <c r="N61" s="461"/>
      <c r="O61" s="461"/>
      <c r="P61" s="461"/>
      <c r="Q61" s="461"/>
      <c r="R61" s="461"/>
      <c r="S61" s="461"/>
      <c r="T61" s="461"/>
    </row>
    <row r="62" spans="1:20">
      <c r="A62" s="461"/>
      <c r="B62" s="461"/>
      <c r="C62" s="461"/>
      <c r="D62" s="461"/>
      <c r="E62" s="461"/>
      <c r="F62" s="461"/>
      <c r="G62" s="461"/>
      <c r="H62" s="461"/>
      <c r="I62" s="461"/>
      <c r="J62" s="461"/>
      <c r="K62" s="461"/>
      <c r="L62" s="461"/>
      <c r="M62" s="461"/>
      <c r="N62" s="461"/>
      <c r="O62" s="461"/>
      <c r="P62" s="461"/>
      <c r="Q62" s="461"/>
      <c r="R62" s="461"/>
      <c r="S62" s="461"/>
      <c r="T62" s="461"/>
    </row>
    <row r="63" spans="1:20">
      <c r="A63" s="461"/>
      <c r="B63" s="461"/>
      <c r="C63" s="461"/>
      <c r="D63" s="461"/>
      <c r="E63" s="461"/>
      <c r="F63" s="461"/>
      <c r="G63" s="461"/>
      <c r="H63" s="461"/>
      <c r="I63" s="461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</row>
    <row r="64" spans="1:20">
      <c r="A64" s="461"/>
      <c r="B64" s="461"/>
      <c r="C64" s="461"/>
      <c r="D64" s="461"/>
      <c r="E64" s="461"/>
      <c r="F64" s="461"/>
      <c r="G64" s="461"/>
      <c r="H64" s="461"/>
      <c r="I64" s="461"/>
      <c r="J64" s="461"/>
      <c r="K64" s="461"/>
      <c r="L64" s="461"/>
      <c r="M64" s="461"/>
      <c r="N64" s="461"/>
      <c r="O64" s="461"/>
      <c r="P64" s="461"/>
      <c r="Q64" s="461"/>
      <c r="R64" s="461"/>
      <c r="S64" s="461"/>
      <c r="T64" s="461"/>
    </row>
    <row r="65" spans="1:20">
      <c r="A65" s="461"/>
      <c r="B65" s="461"/>
      <c r="C65" s="461"/>
      <c r="D65" s="461"/>
      <c r="E65" s="461"/>
      <c r="F65" s="461"/>
      <c r="G65" s="461"/>
      <c r="H65" s="461"/>
      <c r="I65" s="461"/>
      <c r="J65" s="461"/>
      <c r="K65" s="461"/>
      <c r="L65" s="461"/>
      <c r="M65" s="461"/>
      <c r="N65" s="461"/>
      <c r="O65" s="461"/>
      <c r="P65" s="461"/>
      <c r="Q65" s="461"/>
      <c r="R65" s="461"/>
      <c r="S65" s="461"/>
      <c r="T65" s="461"/>
    </row>
    <row r="66" spans="1:20">
      <c r="A66" s="461"/>
      <c r="B66" s="461"/>
      <c r="C66" s="461"/>
      <c r="D66" s="461"/>
      <c r="E66" s="461"/>
      <c r="F66" s="461"/>
      <c r="G66" s="461"/>
      <c r="H66" s="461"/>
      <c r="I66" s="461"/>
      <c r="J66" s="461"/>
      <c r="K66" s="461"/>
      <c r="L66" s="461"/>
      <c r="M66" s="461"/>
      <c r="N66" s="461"/>
      <c r="O66" s="461"/>
      <c r="P66" s="461"/>
      <c r="Q66" s="461"/>
      <c r="R66" s="461"/>
      <c r="S66" s="461"/>
      <c r="T66" s="461"/>
    </row>
    <row r="67" spans="1:20">
      <c r="A67" s="461"/>
      <c r="B67" s="461"/>
      <c r="C67" s="461"/>
      <c r="D67" s="461"/>
      <c r="E67" s="461"/>
      <c r="F67" s="461"/>
      <c r="G67" s="461"/>
      <c r="H67" s="461"/>
      <c r="I67" s="461"/>
      <c r="J67" s="461"/>
      <c r="K67" s="461"/>
      <c r="L67" s="461"/>
      <c r="M67" s="461"/>
      <c r="N67" s="461"/>
      <c r="O67" s="461"/>
      <c r="P67" s="461"/>
      <c r="Q67" s="461"/>
      <c r="R67" s="461"/>
      <c r="S67" s="461"/>
      <c r="T67" s="461"/>
    </row>
    <row r="68" spans="1:20">
      <c r="A68" s="461"/>
      <c r="B68" s="461"/>
      <c r="C68" s="461"/>
      <c r="D68" s="461"/>
      <c r="E68" s="461"/>
      <c r="F68" s="461"/>
      <c r="G68" s="461"/>
      <c r="H68" s="461"/>
      <c r="I68" s="461"/>
      <c r="J68" s="461"/>
      <c r="K68" s="461"/>
      <c r="L68" s="461"/>
      <c r="M68" s="461"/>
      <c r="N68" s="461"/>
      <c r="O68" s="461"/>
      <c r="P68" s="461"/>
      <c r="Q68" s="461"/>
      <c r="R68" s="461"/>
      <c r="S68" s="461"/>
      <c r="T68" s="461"/>
    </row>
    <row r="69" spans="1:20">
      <c r="A69" s="461"/>
      <c r="B69" s="461"/>
      <c r="C69" s="461"/>
      <c r="D69" s="461"/>
      <c r="E69" s="461"/>
      <c r="F69" s="461"/>
      <c r="G69" s="461"/>
      <c r="H69" s="461"/>
      <c r="I69" s="461"/>
      <c r="J69" s="461"/>
      <c r="K69" s="461"/>
      <c r="L69" s="461"/>
      <c r="M69" s="461"/>
      <c r="N69" s="461"/>
      <c r="O69" s="461"/>
      <c r="P69" s="461"/>
      <c r="Q69" s="461"/>
      <c r="R69" s="461"/>
      <c r="S69" s="461"/>
      <c r="T69" s="461"/>
    </row>
    <row r="70" spans="1:20">
      <c r="A70" s="461"/>
      <c r="B70" s="461"/>
      <c r="C70" s="461"/>
      <c r="D70" s="461"/>
      <c r="E70" s="461"/>
      <c r="F70" s="461"/>
      <c r="G70" s="461"/>
      <c r="H70" s="461"/>
      <c r="I70" s="461"/>
      <c r="J70" s="461"/>
      <c r="K70" s="461"/>
      <c r="L70" s="461"/>
      <c r="M70" s="461"/>
      <c r="N70" s="461"/>
      <c r="O70" s="461"/>
      <c r="P70" s="461"/>
      <c r="Q70" s="461"/>
      <c r="R70" s="461"/>
      <c r="S70" s="461"/>
      <c r="T70" s="461"/>
    </row>
    <row r="71" spans="1:20">
      <c r="A71" s="461"/>
      <c r="B71" s="461"/>
      <c r="C71" s="461"/>
      <c r="D71" s="461"/>
      <c r="E71" s="461"/>
      <c r="F71" s="461"/>
      <c r="G71" s="461"/>
      <c r="H71" s="461"/>
      <c r="I71" s="461"/>
      <c r="J71" s="461"/>
      <c r="K71" s="461"/>
      <c r="L71" s="461"/>
      <c r="M71" s="461"/>
      <c r="N71" s="461"/>
      <c r="O71" s="461"/>
      <c r="P71" s="461"/>
      <c r="Q71" s="461"/>
      <c r="R71" s="461"/>
      <c r="S71" s="461"/>
      <c r="T71" s="461"/>
    </row>
    <row r="72" spans="1:20">
      <c r="A72" s="461"/>
      <c r="B72" s="461"/>
      <c r="C72" s="461"/>
      <c r="D72" s="461"/>
      <c r="E72" s="461"/>
      <c r="F72" s="461"/>
      <c r="G72" s="461"/>
      <c r="H72" s="461"/>
      <c r="I72" s="461"/>
      <c r="J72" s="461"/>
      <c r="K72" s="461"/>
      <c r="L72" s="461"/>
      <c r="M72" s="461"/>
      <c r="N72" s="461"/>
      <c r="O72" s="461"/>
      <c r="P72" s="461"/>
      <c r="Q72" s="461"/>
      <c r="R72" s="461"/>
      <c r="S72" s="461"/>
      <c r="T72" s="461"/>
    </row>
    <row r="73" spans="1:20">
      <c r="A73" s="461"/>
      <c r="B73" s="461"/>
      <c r="C73" s="461"/>
      <c r="D73" s="461"/>
      <c r="E73" s="461"/>
      <c r="F73" s="461"/>
      <c r="G73" s="461"/>
      <c r="H73" s="461"/>
      <c r="I73" s="461"/>
      <c r="J73" s="461"/>
      <c r="K73" s="461"/>
      <c r="L73" s="461"/>
      <c r="M73" s="461"/>
      <c r="N73" s="461"/>
      <c r="O73" s="461"/>
      <c r="P73" s="461"/>
      <c r="Q73" s="461"/>
      <c r="R73" s="461"/>
      <c r="S73" s="461"/>
      <c r="T73" s="461"/>
    </row>
    <row r="74" spans="1:20">
      <c r="A74" s="461"/>
      <c r="B74" s="461"/>
      <c r="C74" s="461"/>
      <c r="D74" s="461"/>
      <c r="E74" s="461"/>
      <c r="F74" s="461"/>
      <c r="G74" s="461"/>
      <c r="H74" s="461"/>
      <c r="I74" s="461"/>
      <c r="J74" s="461"/>
      <c r="K74" s="461"/>
      <c r="L74" s="461"/>
      <c r="M74" s="461"/>
      <c r="N74" s="461"/>
      <c r="O74" s="461"/>
      <c r="P74" s="461"/>
      <c r="Q74" s="461"/>
      <c r="R74" s="461"/>
      <c r="S74" s="461"/>
      <c r="T74" s="461"/>
    </row>
    <row r="75" spans="1:20">
      <c r="A75" s="461"/>
      <c r="B75" s="461"/>
      <c r="C75" s="461"/>
      <c r="D75" s="461"/>
      <c r="E75" s="461"/>
      <c r="F75" s="461"/>
      <c r="G75" s="461"/>
      <c r="H75" s="461"/>
      <c r="I75" s="461"/>
      <c r="J75" s="461"/>
      <c r="K75" s="461"/>
      <c r="L75" s="461"/>
      <c r="M75" s="461"/>
      <c r="N75" s="461"/>
      <c r="O75" s="461"/>
      <c r="P75" s="461"/>
      <c r="Q75" s="461"/>
      <c r="R75" s="461"/>
      <c r="S75" s="461"/>
      <c r="T75" s="461"/>
    </row>
    <row r="76" spans="1:20">
      <c r="A76" s="461"/>
      <c r="B76" s="461"/>
      <c r="C76" s="461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</row>
    <row r="77" spans="1:20">
      <c r="A77" s="461"/>
      <c r="B77" s="461"/>
      <c r="C77" s="461"/>
      <c r="D77" s="461"/>
      <c r="E77" s="461"/>
      <c r="F77" s="461"/>
      <c r="G77" s="461"/>
      <c r="H77" s="461"/>
      <c r="I77" s="461"/>
      <c r="J77" s="461"/>
      <c r="K77" s="461"/>
      <c r="L77" s="461"/>
      <c r="M77" s="461"/>
      <c r="N77" s="461"/>
      <c r="O77" s="461"/>
      <c r="P77" s="461"/>
      <c r="Q77" s="461"/>
      <c r="R77" s="461"/>
      <c r="S77" s="461"/>
      <c r="T77" s="461"/>
    </row>
    <row r="78" spans="1:20">
      <c r="A78" s="461"/>
      <c r="B78" s="461"/>
      <c r="C78" s="461"/>
      <c r="D78" s="461"/>
      <c r="E78" s="461"/>
      <c r="F78" s="461"/>
      <c r="G78" s="461"/>
      <c r="H78" s="461"/>
      <c r="I78" s="461"/>
      <c r="J78" s="461"/>
      <c r="K78" s="461"/>
      <c r="L78" s="461"/>
      <c r="M78" s="461"/>
      <c r="N78" s="461"/>
      <c r="O78" s="461"/>
      <c r="P78" s="461"/>
      <c r="Q78" s="461"/>
      <c r="R78" s="461"/>
      <c r="S78" s="461"/>
      <c r="T78" s="461"/>
    </row>
    <row r="79" spans="1:20">
      <c r="A79" s="461"/>
      <c r="B79" s="461"/>
      <c r="C79" s="461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61"/>
      <c r="R79" s="461"/>
      <c r="S79" s="461"/>
      <c r="T79" s="461"/>
    </row>
    <row r="80" spans="1:20">
      <c r="A80" s="461"/>
      <c r="B80" s="461"/>
      <c r="C80" s="461"/>
      <c r="D80" s="461"/>
      <c r="E80" s="461"/>
      <c r="F80" s="461"/>
      <c r="G80" s="461"/>
      <c r="H80" s="461"/>
      <c r="I80" s="461"/>
      <c r="J80" s="461"/>
      <c r="K80" s="461"/>
      <c r="L80" s="461"/>
      <c r="M80" s="461"/>
      <c r="N80" s="461"/>
      <c r="O80" s="461"/>
      <c r="P80" s="461"/>
      <c r="Q80" s="461"/>
      <c r="R80" s="461"/>
      <c r="S80" s="461"/>
      <c r="T80" s="461"/>
    </row>
    <row r="81" spans="1:20">
      <c r="A81" s="461"/>
      <c r="B81" s="461"/>
      <c r="C81" s="461"/>
      <c r="D81" s="461"/>
      <c r="E81" s="461"/>
      <c r="F81" s="461"/>
      <c r="G81" s="461"/>
      <c r="H81" s="461"/>
      <c r="I81" s="461"/>
      <c r="J81" s="461"/>
      <c r="K81" s="461"/>
      <c r="L81" s="461"/>
      <c r="M81" s="461"/>
      <c r="N81" s="461"/>
      <c r="O81" s="461"/>
      <c r="P81" s="461"/>
      <c r="Q81" s="461"/>
      <c r="R81" s="461"/>
      <c r="S81" s="461"/>
      <c r="T81" s="461"/>
    </row>
    <row r="82" spans="1:20">
      <c r="A82" s="461"/>
      <c r="B82" s="461"/>
      <c r="C82" s="461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61"/>
      <c r="R82" s="461"/>
      <c r="S82" s="461"/>
      <c r="T82" s="461"/>
    </row>
    <row r="83" spans="1:20">
      <c r="A83" s="461"/>
      <c r="B83" s="461"/>
      <c r="C83" s="461"/>
      <c r="D83" s="461"/>
      <c r="E83" s="461"/>
      <c r="F83" s="461"/>
      <c r="G83" s="461"/>
      <c r="H83" s="461"/>
      <c r="I83" s="461"/>
      <c r="J83" s="461"/>
      <c r="K83" s="461"/>
      <c r="L83" s="461"/>
      <c r="M83" s="461"/>
      <c r="N83" s="461"/>
      <c r="O83" s="461"/>
      <c r="P83" s="461"/>
      <c r="Q83" s="461"/>
      <c r="R83" s="461"/>
      <c r="S83" s="461"/>
      <c r="T83" s="461"/>
    </row>
    <row r="84" spans="1:20">
      <c r="A84" s="461"/>
      <c r="B84" s="461"/>
      <c r="C84" s="461"/>
      <c r="D84" s="461"/>
      <c r="E84" s="461"/>
      <c r="F84" s="461"/>
      <c r="G84" s="461"/>
      <c r="H84" s="461"/>
      <c r="I84" s="461"/>
      <c r="J84" s="461"/>
      <c r="K84" s="461"/>
      <c r="L84" s="461"/>
      <c r="M84" s="461"/>
      <c r="N84" s="461"/>
      <c r="O84" s="461"/>
      <c r="P84" s="461"/>
      <c r="Q84" s="461"/>
      <c r="R84" s="461"/>
      <c r="S84" s="461"/>
      <c r="T84" s="461"/>
    </row>
    <row r="85" spans="1:20">
      <c r="A85" s="461"/>
      <c r="B85" s="461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</row>
    <row r="86" spans="1:20">
      <c r="A86" s="461"/>
      <c r="B86" s="461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1"/>
    </row>
    <row r="87" spans="1:20">
      <c r="A87" s="461"/>
      <c r="B87" s="461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</row>
    <row r="88" spans="1:20">
      <c r="A88" s="461"/>
      <c r="B88" s="461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</row>
    <row r="89" spans="1:20">
      <c r="A89" s="461"/>
      <c r="B89" s="461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</row>
    <row r="90" spans="1:20">
      <c r="A90" s="461"/>
      <c r="B90" s="461"/>
      <c r="C90" s="461"/>
      <c r="D90" s="461"/>
      <c r="E90" s="461"/>
      <c r="F90" s="461"/>
      <c r="G90" s="461"/>
      <c r="H90" s="461"/>
      <c r="I90" s="461"/>
      <c r="J90" s="461"/>
      <c r="K90" s="461"/>
      <c r="L90" s="461"/>
      <c r="M90" s="461"/>
      <c r="N90" s="461"/>
      <c r="O90" s="461"/>
      <c r="P90" s="461"/>
      <c r="Q90" s="461"/>
      <c r="R90" s="461"/>
      <c r="S90" s="461"/>
      <c r="T90" s="461"/>
    </row>
    <row r="91" spans="1:20">
      <c r="A91" s="461"/>
      <c r="B91" s="461"/>
      <c r="C91" s="461"/>
      <c r="D91" s="461"/>
      <c r="E91" s="461"/>
      <c r="F91" s="461"/>
      <c r="G91" s="461"/>
      <c r="H91" s="461"/>
      <c r="I91" s="461"/>
      <c r="J91" s="461"/>
      <c r="K91" s="461"/>
      <c r="L91" s="461"/>
      <c r="M91" s="461"/>
      <c r="N91" s="461"/>
      <c r="O91" s="461"/>
      <c r="P91" s="461"/>
      <c r="Q91" s="461"/>
      <c r="R91" s="461"/>
      <c r="S91" s="461"/>
      <c r="T91" s="461"/>
    </row>
    <row r="92" spans="1:20">
      <c r="A92" s="461"/>
      <c r="B92" s="461"/>
      <c r="C92" s="461"/>
      <c r="D92" s="461"/>
      <c r="E92" s="461"/>
      <c r="F92" s="461"/>
      <c r="G92" s="461"/>
      <c r="H92" s="461"/>
      <c r="I92" s="461"/>
      <c r="J92" s="461"/>
      <c r="K92" s="461"/>
      <c r="L92" s="461"/>
      <c r="M92" s="461"/>
      <c r="N92" s="461"/>
      <c r="O92" s="461"/>
      <c r="P92" s="461"/>
      <c r="Q92" s="461"/>
      <c r="R92" s="461"/>
      <c r="S92" s="461"/>
      <c r="T92" s="461"/>
    </row>
    <row r="93" spans="1:20">
      <c r="A93" s="461"/>
      <c r="B93" s="461"/>
      <c r="C93" s="461"/>
      <c r="D93" s="461"/>
      <c r="E93" s="461"/>
      <c r="F93" s="461"/>
      <c r="G93" s="461"/>
      <c r="H93" s="461"/>
      <c r="I93" s="461"/>
      <c r="J93" s="461"/>
      <c r="K93" s="461"/>
      <c r="L93" s="461"/>
      <c r="M93" s="461"/>
      <c r="N93" s="461"/>
      <c r="O93" s="461"/>
      <c r="P93" s="461"/>
      <c r="Q93" s="461"/>
      <c r="R93" s="461"/>
      <c r="S93" s="461"/>
      <c r="T93" s="461"/>
    </row>
    <row r="94" spans="1:20">
      <c r="A94" s="461"/>
      <c r="B94" s="461"/>
      <c r="C94" s="461"/>
      <c r="D94" s="461"/>
      <c r="E94" s="461"/>
      <c r="F94" s="461"/>
      <c r="G94" s="461"/>
      <c r="H94" s="461"/>
      <c r="I94" s="461"/>
      <c r="J94" s="461"/>
      <c r="K94" s="461"/>
      <c r="L94" s="461"/>
      <c r="M94" s="461"/>
      <c r="N94" s="461"/>
      <c r="O94" s="461"/>
      <c r="P94" s="461"/>
      <c r="Q94" s="461"/>
      <c r="R94" s="461"/>
      <c r="S94" s="461"/>
      <c r="T94" s="461"/>
    </row>
    <row r="95" spans="1:20">
      <c r="A95" s="461"/>
      <c r="B95" s="461"/>
      <c r="C95" s="461"/>
      <c r="D95" s="461"/>
      <c r="E95" s="461"/>
      <c r="F95" s="461"/>
      <c r="G95" s="461"/>
      <c r="H95" s="461"/>
      <c r="I95" s="461"/>
      <c r="J95" s="461"/>
      <c r="K95" s="461"/>
      <c r="L95" s="461"/>
      <c r="M95" s="461"/>
      <c r="N95" s="461"/>
      <c r="O95" s="461"/>
      <c r="P95" s="461"/>
      <c r="Q95" s="461"/>
      <c r="R95" s="461"/>
      <c r="S95" s="461"/>
      <c r="T95" s="461"/>
    </row>
    <row r="96" spans="1:20">
      <c r="A96" s="461"/>
      <c r="B96" s="461"/>
      <c r="C96" s="461"/>
      <c r="D96" s="461"/>
      <c r="E96" s="461"/>
      <c r="F96" s="461"/>
      <c r="G96" s="461"/>
      <c r="H96" s="461"/>
      <c r="I96" s="461"/>
      <c r="J96" s="461"/>
      <c r="K96" s="461"/>
      <c r="L96" s="461"/>
      <c r="M96" s="461"/>
      <c r="N96" s="461"/>
      <c r="O96" s="461"/>
      <c r="P96" s="461"/>
      <c r="Q96" s="461"/>
      <c r="R96" s="461"/>
      <c r="S96" s="461"/>
      <c r="T96" s="461"/>
    </row>
    <row r="97" spans="1:20">
      <c r="A97" s="461"/>
      <c r="B97" s="461"/>
      <c r="C97" s="461"/>
      <c r="D97" s="461"/>
      <c r="E97" s="461"/>
      <c r="F97" s="461"/>
      <c r="G97" s="461"/>
      <c r="H97" s="461"/>
      <c r="I97" s="461"/>
      <c r="J97" s="461"/>
      <c r="K97" s="461"/>
      <c r="L97" s="461"/>
      <c r="M97" s="461"/>
      <c r="N97" s="461"/>
      <c r="O97" s="461"/>
      <c r="P97" s="461"/>
      <c r="Q97" s="461"/>
      <c r="R97" s="461"/>
      <c r="S97" s="461"/>
      <c r="T97" s="461"/>
    </row>
    <row r="98" spans="1:20">
      <c r="A98" s="461"/>
      <c r="B98" s="461"/>
      <c r="C98" s="461"/>
      <c r="D98" s="461"/>
      <c r="E98" s="461"/>
      <c r="F98" s="461"/>
      <c r="G98" s="461"/>
      <c r="H98" s="461"/>
      <c r="I98" s="461"/>
      <c r="J98" s="461"/>
      <c r="K98" s="461"/>
      <c r="L98" s="461"/>
      <c r="M98" s="461"/>
      <c r="N98" s="461"/>
      <c r="O98" s="461"/>
      <c r="P98" s="461"/>
      <c r="Q98" s="461"/>
      <c r="R98" s="461"/>
      <c r="S98" s="461"/>
      <c r="T98" s="461"/>
    </row>
    <row r="99" spans="1:20">
      <c r="A99" s="461"/>
      <c r="B99" s="461"/>
      <c r="C99" s="461"/>
      <c r="D99" s="461"/>
      <c r="E99" s="461"/>
      <c r="F99" s="461"/>
      <c r="G99" s="461"/>
      <c r="H99" s="461"/>
      <c r="I99" s="461"/>
      <c r="J99" s="461"/>
      <c r="K99" s="461"/>
      <c r="L99" s="461"/>
      <c r="M99" s="461"/>
      <c r="N99" s="461"/>
      <c r="O99" s="461"/>
      <c r="P99" s="461"/>
      <c r="Q99" s="461"/>
      <c r="R99" s="461"/>
      <c r="S99" s="461"/>
      <c r="T99" s="461"/>
    </row>
    <row r="100" spans="1:20">
      <c r="A100" s="461"/>
      <c r="B100" s="461"/>
      <c r="C100" s="461"/>
      <c r="D100" s="461"/>
      <c r="E100" s="461"/>
      <c r="F100" s="461"/>
      <c r="G100" s="461"/>
      <c r="H100" s="461"/>
      <c r="I100" s="461"/>
      <c r="J100" s="461"/>
      <c r="K100" s="461"/>
      <c r="L100" s="461"/>
      <c r="M100" s="461"/>
      <c r="N100" s="461"/>
      <c r="O100" s="461"/>
      <c r="P100" s="461"/>
      <c r="Q100" s="461"/>
      <c r="R100" s="461"/>
      <c r="S100" s="461"/>
      <c r="T100" s="461"/>
    </row>
    <row r="101" spans="1:20">
      <c r="A101" s="461"/>
      <c r="B101" s="461"/>
      <c r="C101" s="461"/>
      <c r="D101" s="461"/>
      <c r="E101" s="461"/>
      <c r="F101" s="461"/>
      <c r="G101" s="461"/>
      <c r="H101" s="461"/>
      <c r="I101" s="461"/>
      <c r="J101" s="461"/>
      <c r="K101" s="461"/>
      <c r="L101" s="461"/>
      <c r="M101" s="461"/>
      <c r="N101" s="461"/>
      <c r="O101" s="461"/>
      <c r="P101" s="461"/>
      <c r="Q101" s="461"/>
      <c r="R101" s="461"/>
      <c r="S101" s="461"/>
      <c r="T101" s="461"/>
    </row>
    <row r="102" spans="1:20">
      <c r="A102" s="461"/>
      <c r="B102" s="461"/>
      <c r="C102" s="461"/>
      <c r="D102" s="461"/>
      <c r="E102" s="461"/>
      <c r="F102" s="461"/>
      <c r="G102" s="461"/>
      <c r="H102" s="461"/>
      <c r="I102" s="461"/>
      <c r="J102" s="461"/>
      <c r="K102" s="461"/>
      <c r="L102" s="461"/>
      <c r="M102" s="461"/>
      <c r="N102" s="461"/>
      <c r="O102" s="461"/>
      <c r="P102" s="461"/>
      <c r="Q102" s="461"/>
      <c r="R102" s="461"/>
      <c r="S102" s="461"/>
      <c r="T102" s="461"/>
    </row>
    <row r="103" spans="1:20">
      <c r="A103" s="461"/>
      <c r="B103" s="461"/>
      <c r="C103" s="461"/>
      <c r="D103" s="461"/>
      <c r="E103" s="461"/>
      <c r="F103" s="461"/>
      <c r="G103" s="461"/>
      <c r="H103" s="461"/>
      <c r="I103" s="461"/>
      <c r="J103" s="461"/>
      <c r="K103" s="461"/>
      <c r="L103" s="461"/>
      <c r="M103" s="461"/>
      <c r="N103" s="461"/>
      <c r="O103" s="461"/>
      <c r="P103" s="461"/>
      <c r="Q103" s="461"/>
      <c r="R103" s="461"/>
      <c r="S103" s="461"/>
      <c r="T103" s="461"/>
    </row>
    <row r="104" spans="1:20">
      <c r="A104" s="461"/>
      <c r="B104" s="461"/>
      <c r="C104" s="461"/>
      <c r="D104" s="461"/>
      <c r="E104" s="461"/>
      <c r="F104" s="461"/>
      <c r="G104" s="461"/>
      <c r="H104" s="461"/>
      <c r="I104" s="461"/>
      <c r="J104" s="461"/>
      <c r="K104" s="461"/>
      <c r="L104" s="461"/>
      <c r="M104" s="461"/>
      <c r="N104" s="461"/>
      <c r="O104" s="461"/>
      <c r="P104" s="461"/>
      <c r="Q104" s="461"/>
      <c r="R104" s="461"/>
      <c r="S104" s="461"/>
      <c r="T104" s="461"/>
    </row>
    <row r="105" spans="1:20">
      <c r="A105" s="461"/>
      <c r="B105" s="461"/>
      <c r="C105" s="461"/>
      <c r="D105" s="461"/>
      <c r="E105" s="461"/>
      <c r="F105" s="461"/>
      <c r="G105" s="461"/>
      <c r="H105" s="461"/>
      <c r="I105" s="461"/>
      <c r="J105" s="461"/>
      <c r="K105" s="461"/>
      <c r="L105" s="461"/>
      <c r="M105" s="461"/>
      <c r="N105" s="461"/>
      <c r="O105" s="461"/>
      <c r="P105" s="461"/>
      <c r="Q105" s="461"/>
      <c r="R105" s="461"/>
      <c r="S105" s="461"/>
      <c r="T105" s="461"/>
    </row>
    <row r="106" spans="1:20">
      <c r="A106" s="461"/>
      <c r="B106" s="461"/>
      <c r="C106" s="461"/>
      <c r="D106" s="461"/>
      <c r="E106" s="461"/>
      <c r="F106" s="461"/>
      <c r="G106" s="461"/>
      <c r="H106" s="461"/>
      <c r="I106" s="461"/>
      <c r="J106" s="461"/>
      <c r="K106" s="461"/>
      <c r="L106" s="461"/>
      <c r="M106" s="461"/>
      <c r="N106" s="461"/>
      <c r="O106" s="461"/>
      <c r="P106" s="461"/>
      <c r="Q106" s="461"/>
      <c r="R106" s="461"/>
      <c r="S106" s="461"/>
      <c r="T106" s="461"/>
    </row>
    <row r="107" spans="1:20">
      <c r="A107" s="461"/>
      <c r="B107" s="461"/>
      <c r="C107" s="461"/>
      <c r="D107" s="461"/>
      <c r="E107" s="461"/>
      <c r="F107" s="461"/>
      <c r="G107" s="461"/>
      <c r="H107" s="461"/>
      <c r="I107" s="461"/>
      <c r="J107" s="461"/>
      <c r="K107" s="461"/>
      <c r="L107" s="461"/>
      <c r="M107" s="461"/>
      <c r="N107" s="461"/>
      <c r="O107" s="461"/>
      <c r="P107" s="461"/>
      <c r="Q107" s="461"/>
      <c r="R107" s="461"/>
      <c r="S107" s="461"/>
      <c r="T107" s="461"/>
    </row>
    <row r="108" spans="1:20">
      <c r="A108" s="461"/>
      <c r="B108" s="461"/>
      <c r="C108" s="461"/>
      <c r="D108" s="461"/>
      <c r="E108" s="461"/>
      <c r="F108" s="461"/>
      <c r="G108" s="461"/>
      <c r="H108" s="461"/>
      <c r="I108" s="461"/>
      <c r="J108" s="461"/>
      <c r="K108" s="461"/>
      <c r="L108" s="461"/>
      <c r="M108" s="461"/>
      <c r="N108" s="461"/>
      <c r="O108" s="461"/>
      <c r="P108" s="461"/>
      <c r="Q108" s="461"/>
      <c r="R108" s="461"/>
      <c r="S108" s="461"/>
      <c r="T108" s="461"/>
    </row>
    <row r="109" spans="1:20">
      <c r="A109" s="461"/>
      <c r="B109" s="461"/>
      <c r="C109" s="461"/>
      <c r="D109" s="461"/>
      <c r="E109" s="461"/>
      <c r="F109" s="461"/>
      <c r="G109" s="461"/>
      <c r="H109" s="461"/>
      <c r="I109" s="461"/>
      <c r="J109" s="461"/>
      <c r="K109" s="461"/>
      <c r="L109" s="461"/>
      <c r="M109" s="461"/>
      <c r="N109" s="461"/>
      <c r="O109" s="461"/>
      <c r="P109" s="461"/>
      <c r="Q109" s="461"/>
      <c r="R109" s="461"/>
      <c r="S109" s="461"/>
      <c r="T109" s="461"/>
    </row>
    <row r="110" spans="1:20">
      <c r="A110" s="461"/>
      <c r="B110" s="461"/>
      <c r="C110" s="461"/>
      <c r="D110" s="461"/>
      <c r="E110" s="461"/>
      <c r="F110" s="461"/>
      <c r="G110" s="461"/>
      <c r="H110" s="461"/>
      <c r="I110" s="461"/>
      <c r="J110" s="461"/>
      <c r="K110" s="461"/>
      <c r="L110" s="461"/>
      <c r="M110" s="461"/>
      <c r="N110" s="461"/>
      <c r="O110" s="461"/>
      <c r="P110" s="461"/>
      <c r="Q110" s="461"/>
      <c r="R110" s="461"/>
      <c r="S110" s="461"/>
      <c r="T110" s="461"/>
    </row>
    <row r="111" spans="1:20">
      <c r="A111" s="461"/>
      <c r="B111" s="461"/>
      <c r="C111" s="461"/>
      <c r="D111" s="461"/>
      <c r="E111" s="461"/>
      <c r="F111" s="461"/>
      <c r="G111" s="461"/>
      <c r="H111" s="461"/>
      <c r="I111" s="461"/>
      <c r="J111" s="461"/>
      <c r="K111" s="461"/>
      <c r="L111" s="461"/>
      <c r="M111" s="461"/>
      <c r="N111" s="461"/>
      <c r="O111" s="461"/>
      <c r="P111" s="461"/>
      <c r="Q111" s="461"/>
      <c r="R111" s="461"/>
      <c r="S111" s="461"/>
      <c r="T111" s="461"/>
    </row>
    <row r="112" spans="1:20">
      <c r="A112" s="461"/>
      <c r="B112" s="461"/>
      <c r="C112" s="461"/>
      <c r="D112" s="461"/>
      <c r="E112" s="461"/>
      <c r="F112" s="461"/>
      <c r="G112" s="461"/>
      <c r="H112" s="461"/>
      <c r="I112" s="461"/>
      <c r="J112" s="461"/>
      <c r="K112" s="461"/>
      <c r="L112" s="461"/>
      <c r="M112" s="461"/>
      <c r="N112" s="461"/>
      <c r="O112" s="461"/>
      <c r="P112" s="461"/>
      <c r="Q112" s="461"/>
      <c r="R112" s="461"/>
      <c r="S112" s="461"/>
      <c r="T112" s="461"/>
    </row>
    <row r="113" spans="1:20">
      <c r="A113" s="461"/>
      <c r="B113" s="461"/>
      <c r="C113" s="461"/>
      <c r="D113" s="461"/>
      <c r="E113" s="461"/>
      <c r="F113" s="461"/>
      <c r="G113" s="461"/>
      <c r="H113" s="461"/>
      <c r="I113" s="461"/>
      <c r="J113" s="461"/>
      <c r="K113" s="461"/>
      <c r="L113" s="461"/>
      <c r="M113" s="461"/>
      <c r="N113" s="461"/>
      <c r="O113" s="461"/>
      <c r="P113" s="461"/>
      <c r="Q113" s="461"/>
      <c r="R113" s="461"/>
      <c r="S113" s="461"/>
      <c r="T113" s="461"/>
    </row>
    <row r="114" spans="1:20">
      <c r="A114" s="461"/>
      <c r="B114" s="461"/>
      <c r="C114" s="461"/>
      <c r="D114" s="461"/>
      <c r="E114" s="461"/>
      <c r="F114" s="461"/>
      <c r="G114" s="461"/>
      <c r="H114" s="461"/>
      <c r="I114" s="461"/>
      <c r="J114" s="461"/>
      <c r="K114" s="461"/>
      <c r="L114" s="461"/>
      <c r="M114" s="461"/>
      <c r="N114" s="461"/>
      <c r="O114" s="461"/>
      <c r="P114" s="461"/>
      <c r="Q114" s="461"/>
      <c r="R114" s="461"/>
      <c r="S114" s="461"/>
      <c r="T114" s="461"/>
    </row>
    <row r="115" spans="1:20">
      <c r="A115" s="461"/>
      <c r="B115" s="461"/>
      <c r="C115" s="461"/>
      <c r="D115" s="461"/>
      <c r="E115" s="461"/>
      <c r="F115" s="461"/>
      <c r="G115" s="461"/>
      <c r="H115" s="461"/>
      <c r="I115" s="461"/>
      <c r="J115" s="461"/>
      <c r="K115" s="461"/>
      <c r="L115" s="461"/>
      <c r="M115" s="461"/>
      <c r="N115" s="461"/>
      <c r="O115" s="461"/>
      <c r="P115" s="461"/>
      <c r="Q115" s="461"/>
      <c r="R115" s="461"/>
      <c r="S115" s="461"/>
      <c r="T115" s="461"/>
    </row>
    <row r="116" spans="1:20">
      <c r="A116" s="461"/>
      <c r="B116" s="461"/>
      <c r="C116" s="461"/>
      <c r="D116" s="461"/>
      <c r="E116" s="461"/>
      <c r="F116" s="461"/>
      <c r="G116" s="461"/>
      <c r="H116" s="461"/>
      <c r="I116" s="461"/>
      <c r="J116" s="461"/>
      <c r="K116" s="461"/>
      <c r="L116" s="461"/>
      <c r="M116" s="461"/>
      <c r="N116" s="461"/>
      <c r="O116" s="461"/>
      <c r="P116" s="461"/>
      <c r="Q116" s="461"/>
      <c r="R116" s="461"/>
      <c r="S116" s="461"/>
      <c r="T116" s="461"/>
    </row>
    <row r="117" spans="1:20">
      <c r="A117" s="461"/>
      <c r="B117" s="461"/>
      <c r="C117" s="461"/>
      <c r="D117" s="461"/>
      <c r="E117" s="461"/>
      <c r="F117" s="461"/>
      <c r="G117" s="461"/>
      <c r="H117" s="461"/>
      <c r="I117" s="461"/>
      <c r="J117" s="461"/>
      <c r="K117" s="461"/>
      <c r="L117" s="461"/>
      <c r="M117" s="461"/>
      <c r="N117" s="461"/>
      <c r="O117" s="461"/>
      <c r="P117" s="461"/>
      <c r="Q117" s="461"/>
      <c r="R117" s="461"/>
      <c r="S117" s="461"/>
      <c r="T117" s="461"/>
    </row>
    <row r="118" spans="1:20">
      <c r="A118" s="461"/>
      <c r="B118" s="461"/>
      <c r="C118" s="461"/>
      <c r="D118" s="461"/>
      <c r="E118" s="461"/>
      <c r="F118" s="461"/>
      <c r="G118" s="461"/>
      <c r="H118" s="461"/>
      <c r="I118" s="461"/>
      <c r="J118" s="461"/>
      <c r="K118" s="461"/>
      <c r="L118" s="461"/>
      <c r="M118" s="461"/>
      <c r="N118" s="461"/>
      <c r="O118" s="461"/>
      <c r="P118" s="461"/>
      <c r="Q118" s="461"/>
      <c r="R118" s="461"/>
      <c r="S118" s="461"/>
      <c r="T118" s="461"/>
    </row>
    <row r="119" spans="1:20">
      <c r="A119" s="461"/>
      <c r="B119" s="461"/>
      <c r="C119" s="461"/>
      <c r="D119" s="461"/>
      <c r="E119" s="461"/>
      <c r="F119" s="461"/>
      <c r="G119" s="461"/>
      <c r="H119" s="461"/>
      <c r="I119" s="461"/>
      <c r="J119" s="461"/>
      <c r="K119" s="461"/>
      <c r="L119" s="461"/>
      <c r="M119" s="461"/>
      <c r="N119" s="461"/>
      <c r="O119" s="461"/>
      <c r="P119" s="461"/>
      <c r="Q119" s="461"/>
      <c r="R119" s="461"/>
      <c r="S119" s="461"/>
      <c r="T119" s="461"/>
    </row>
    <row r="120" spans="1:20">
      <c r="A120" s="461"/>
      <c r="B120" s="461"/>
      <c r="C120" s="461"/>
      <c r="D120" s="461"/>
      <c r="E120" s="461"/>
      <c r="F120" s="461"/>
      <c r="G120" s="461"/>
      <c r="H120" s="461"/>
      <c r="I120" s="461"/>
      <c r="J120" s="461"/>
      <c r="K120" s="461"/>
      <c r="L120" s="461"/>
      <c r="M120" s="461"/>
      <c r="N120" s="461"/>
      <c r="O120" s="461"/>
      <c r="P120" s="461"/>
      <c r="Q120" s="461"/>
      <c r="R120" s="461"/>
      <c r="S120" s="461"/>
      <c r="T120" s="461"/>
    </row>
    <row r="121" spans="1:20">
      <c r="A121" s="461"/>
      <c r="B121" s="461"/>
      <c r="C121" s="461"/>
      <c r="D121" s="461"/>
      <c r="E121" s="461"/>
      <c r="F121" s="461"/>
      <c r="G121" s="461"/>
      <c r="H121" s="461"/>
      <c r="I121" s="461"/>
      <c r="J121" s="461"/>
      <c r="K121" s="461"/>
      <c r="L121" s="461"/>
      <c r="M121" s="461"/>
      <c r="N121" s="461"/>
      <c r="O121" s="461"/>
      <c r="P121" s="461"/>
      <c r="Q121" s="461"/>
      <c r="R121" s="461"/>
      <c r="S121" s="461"/>
      <c r="T121" s="461"/>
    </row>
    <row r="122" spans="1:20">
      <c r="A122" s="461"/>
      <c r="B122" s="461"/>
      <c r="C122" s="461"/>
      <c r="D122" s="461"/>
      <c r="E122" s="461"/>
      <c r="F122" s="461"/>
      <c r="G122" s="461"/>
      <c r="H122" s="461"/>
      <c r="I122" s="461"/>
      <c r="J122" s="461"/>
      <c r="K122" s="461"/>
      <c r="L122" s="461"/>
      <c r="M122" s="461"/>
      <c r="N122" s="461"/>
      <c r="O122" s="461"/>
      <c r="P122" s="461"/>
      <c r="Q122" s="461"/>
      <c r="R122" s="461"/>
      <c r="S122" s="461"/>
      <c r="T122" s="461"/>
    </row>
    <row r="123" spans="1:20">
      <c r="A123" s="461"/>
      <c r="B123" s="461"/>
      <c r="C123" s="461"/>
      <c r="D123" s="461"/>
      <c r="E123" s="461"/>
      <c r="F123" s="461"/>
      <c r="G123" s="461"/>
      <c r="H123" s="461"/>
      <c r="I123" s="461"/>
      <c r="J123" s="461"/>
      <c r="K123" s="461"/>
      <c r="L123" s="461"/>
      <c r="M123" s="461"/>
      <c r="N123" s="461"/>
      <c r="O123" s="461"/>
      <c r="P123" s="461"/>
      <c r="Q123" s="461"/>
      <c r="R123" s="461"/>
      <c r="S123" s="461"/>
      <c r="T123" s="461"/>
    </row>
    <row r="124" spans="1:20">
      <c r="A124" s="461"/>
      <c r="B124" s="461"/>
      <c r="C124" s="461"/>
      <c r="D124" s="461"/>
      <c r="E124" s="461"/>
      <c r="F124" s="461"/>
      <c r="G124" s="461"/>
      <c r="H124" s="461"/>
      <c r="I124" s="461"/>
      <c r="J124" s="461"/>
      <c r="K124" s="461"/>
      <c r="L124" s="461"/>
      <c r="M124" s="461"/>
      <c r="N124" s="461"/>
      <c r="O124" s="461"/>
      <c r="P124" s="461"/>
      <c r="Q124" s="461"/>
      <c r="R124" s="461"/>
      <c r="S124" s="461"/>
      <c r="T124" s="461"/>
    </row>
    <row r="125" spans="1:20">
      <c r="A125" s="461"/>
      <c r="B125" s="461"/>
      <c r="C125" s="461"/>
      <c r="D125" s="461"/>
      <c r="E125" s="461"/>
      <c r="F125" s="461"/>
      <c r="G125" s="461"/>
      <c r="H125" s="461"/>
      <c r="I125" s="461"/>
      <c r="J125" s="461"/>
      <c r="K125" s="461"/>
      <c r="L125" s="461"/>
      <c r="M125" s="461"/>
      <c r="N125" s="461"/>
      <c r="O125" s="461"/>
      <c r="P125" s="461"/>
      <c r="Q125" s="461"/>
      <c r="R125" s="461"/>
      <c r="S125" s="461"/>
      <c r="T125" s="461"/>
    </row>
    <row r="126" spans="1:20">
      <c r="A126" s="461"/>
      <c r="B126" s="461"/>
      <c r="C126" s="461"/>
      <c r="D126" s="461"/>
      <c r="E126" s="461"/>
      <c r="F126" s="461"/>
      <c r="G126" s="461"/>
      <c r="H126" s="461"/>
      <c r="I126" s="461"/>
      <c r="J126" s="461"/>
      <c r="K126" s="461"/>
      <c r="L126" s="461"/>
      <c r="M126" s="461"/>
      <c r="N126" s="461"/>
      <c r="O126" s="461"/>
      <c r="P126" s="461"/>
      <c r="Q126" s="461"/>
      <c r="R126" s="461"/>
      <c r="S126" s="461"/>
      <c r="T126" s="461"/>
    </row>
    <row r="127" spans="1:20">
      <c r="A127" s="461"/>
      <c r="B127" s="461"/>
      <c r="C127" s="461"/>
      <c r="D127" s="461"/>
      <c r="E127" s="461"/>
      <c r="F127" s="461"/>
      <c r="G127" s="461"/>
      <c r="H127" s="461"/>
      <c r="I127" s="461"/>
      <c r="J127" s="461"/>
      <c r="K127" s="461"/>
      <c r="L127" s="461"/>
      <c r="M127" s="461"/>
      <c r="N127" s="461"/>
      <c r="O127" s="461"/>
      <c r="P127" s="461"/>
      <c r="Q127" s="461"/>
      <c r="R127" s="461"/>
      <c r="S127" s="461"/>
      <c r="T127" s="461"/>
    </row>
    <row r="128" spans="1:20">
      <c r="A128" s="461"/>
      <c r="B128" s="461"/>
      <c r="C128" s="461"/>
      <c r="D128" s="461"/>
      <c r="E128" s="461"/>
      <c r="F128" s="461"/>
      <c r="G128" s="461"/>
      <c r="H128" s="461"/>
      <c r="I128" s="461"/>
      <c r="J128" s="461"/>
      <c r="K128" s="461"/>
      <c r="L128" s="461"/>
      <c r="M128" s="461"/>
      <c r="N128" s="461"/>
      <c r="O128" s="461"/>
      <c r="P128" s="461"/>
      <c r="Q128" s="461"/>
      <c r="R128" s="461"/>
      <c r="S128" s="461"/>
      <c r="T128" s="461"/>
    </row>
    <row r="129" spans="1:20">
      <c r="A129" s="461"/>
      <c r="B129" s="461"/>
      <c r="C129" s="461"/>
      <c r="D129" s="461"/>
      <c r="E129" s="461"/>
      <c r="F129" s="461"/>
      <c r="G129" s="461"/>
      <c r="H129" s="461"/>
      <c r="I129" s="461"/>
      <c r="J129" s="461"/>
      <c r="K129" s="461"/>
      <c r="L129" s="461"/>
      <c r="M129" s="461"/>
      <c r="N129" s="461"/>
      <c r="O129" s="461"/>
      <c r="P129" s="461"/>
      <c r="Q129" s="461"/>
      <c r="R129" s="461"/>
      <c r="S129" s="461"/>
      <c r="T129" s="461"/>
    </row>
    <row r="130" spans="1:20">
      <c r="A130" s="461"/>
      <c r="B130" s="461"/>
      <c r="C130" s="461"/>
      <c r="D130" s="461"/>
      <c r="E130" s="461"/>
      <c r="F130" s="461"/>
      <c r="G130" s="461"/>
      <c r="H130" s="461"/>
      <c r="I130" s="461"/>
      <c r="J130" s="461"/>
      <c r="K130" s="461"/>
      <c r="L130" s="461"/>
      <c r="M130" s="461"/>
      <c r="N130" s="461"/>
      <c r="O130" s="461"/>
      <c r="P130" s="461"/>
      <c r="Q130" s="461"/>
      <c r="R130" s="461"/>
      <c r="S130" s="461"/>
      <c r="T130" s="461"/>
    </row>
    <row r="131" spans="1:20">
      <c r="A131" s="461"/>
      <c r="B131" s="461"/>
      <c r="C131" s="461"/>
      <c r="D131" s="461"/>
      <c r="E131" s="461"/>
      <c r="F131" s="461"/>
      <c r="G131" s="461"/>
      <c r="H131" s="461"/>
      <c r="I131" s="461"/>
      <c r="J131" s="461"/>
      <c r="K131" s="461"/>
      <c r="L131" s="461"/>
      <c r="M131" s="461"/>
      <c r="N131" s="461"/>
      <c r="O131" s="461"/>
      <c r="P131" s="461"/>
      <c r="Q131" s="461"/>
      <c r="R131" s="461"/>
      <c r="S131" s="461"/>
      <c r="T131" s="461"/>
    </row>
    <row r="132" spans="1:20">
      <c r="A132" s="461"/>
      <c r="B132" s="461"/>
      <c r="C132" s="461"/>
      <c r="D132" s="461"/>
      <c r="E132" s="461"/>
      <c r="F132" s="461"/>
      <c r="G132" s="461"/>
      <c r="H132" s="461"/>
      <c r="I132" s="461"/>
      <c r="J132" s="461"/>
      <c r="K132" s="461"/>
      <c r="L132" s="461"/>
      <c r="M132" s="461"/>
      <c r="N132" s="461"/>
      <c r="O132" s="461"/>
      <c r="P132" s="461"/>
      <c r="Q132" s="461"/>
      <c r="R132" s="461"/>
      <c r="S132" s="461"/>
      <c r="T132" s="461"/>
    </row>
    <row r="133" spans="1:20">
      <c r="A133" s="461"/>
      <c r="B133" s="461"/>
      <c r="C133" s="461"/>
      <c r="D133" s="461"/>
      <c r="E133" s="461"/>
      <c r="F133" s="461"/>
      <c r="G133" s="461"/>
      <c r="H133" s="461"/>
      <c r="I133" s="461"/>
      <c r="J133" s="461"/>
      <c r="K133" s="461"/>
      <c r="L133" s="461"/>
      <c r="M133" s="461"/>
      <c r="N133" s="461"/>
      <c r="O133" s="461"/>
      <c r="P133" s="461"/>
      <c r="Q133" s="461"/>
      <c r="R133" s="461"/>
      <c r="S133" s="461"/>
      <c r="T133" s="461"/>
    </row>
    <row r="134" spans="1:20">
      <c r="A134" s="461"/>
      <c r="B134" s="461"/>
      <c r="C134" s="461"/>
      <c r="D134" s="461"/>
      <c r="E134" s="461"/>
      <c r="F134" s="461"/>
      <c r="G134" s="461"/>
      <c r="H134" s="461"/>
      <c r="I134" s="461"/>
      <c r="J134" s="461"/>
      <c r="K134" s="461"/>
      <c r="L134" s="461"/>
      <c r="M134" s="461"/>
      <c r="N134" s="461"/>
      <c r="O134" s="461"/>
      <c r="P134" s="461"/>
      <c r="Q134" s="461"/>
      <c r="R134" s="461"/>
      <c r="S134" s="461"/>
      <c r="T134" s="461"/>
    </row>
    <row r="135" spans="1:20">
      <c r="A135" s="461"/>
      <c r="B135" s="461"/>
      <c r="C135" s="461"/>
      <c r="D135" s="461"/>
      <c r="E135" s="461"/>
      <c r="F135" s="461"/>
      <c r="G135" s="461"/>
      <c r="H135" s="461"/>
      <c r="I135" s="461"/>
      <c r="J135" s="461"/>
      <c r="K135" s="461"/>
      <c r="L135" s="461"/>
      <c r="M135" s="461"/>
      <c r="N135" s="461"/>
      <c r="O135" s="461"/>
      <c r="P135" s="461"/>
      <c r="Q135" s="461"/>
      <c r="R135" s="461"/>
      <c r="S135" s="461"/>
      <c r="T135" s="461"/>
    </row>
    <row r="136" spans="1:20">
      <c r="A136" s="461"/>
      <c r="B136" s="461"/>
      <c r="C136" s="461"/>
      <c r="D136" s="461"/>
      <c r="E136" s="461"/>
      <c r="F136" s="461"/>
      <c r="G136" s="461"/>
      <c r="H136" s="461"/>
      <c r="I136" s="461"/>
      <c r="J136" s="461"/>
      <c r="K136" s="461"/>
      <c r="L136" s="461"/>
      <c r="M136" s="461"/>
      <c r="N136" s="461"/>
      <c r="O136" s="461"/>
      <c r="P136" s="461"/>
      <c r="Q136" s="461"/>
      <c r="R136" s="461"/>
      <c r="S136" s="461"/>
      <c r="T136" s="461"/>
    </row>
    <row r="137" spans="1:20">
      <c r="A137" s="461"/>
      <c r="B137" s="461"/>
      <c r="C137" s="461"/>
      <c r="D137" s="461"/>
      <c r="E137" s="461"/>
      <c r="F137" s="461"/>
      <c r="G137" s="461"/>
      <c r="H137" s="461"/>
      <c r="I137" s="461"/>
      <c r="J137" s="461"/>
      <c r="K137" s="461"/>
      <c r="L137" s="461"/>
      <c r="M137" s="461"/>
      <c r="N137" s="461"/>
      <c r="O137" s="461"/>
      <c r="P137" s="461"/>
      <c r="Q137" s="461"/>
      <c r="R137" s="461"/>
      <c r="S137" s="461"/>
      <c r="T137" s="461"/>
    </row>
    <row r="138" spans="1:20">
      <c r="A138" s="461"/>
      <c r="B138" s="461"/>
      <c r="C138" s="461"/>
      <c r="D138" s="461"/>
      <c r="E138" s="461"/>
      <c r="F138" s="461"/>
      <c r="G138" s="461"/>
      <c r="H138" s="461"/>
      <c r="I138" s="461"/>
      <c r="J138" s="461"/>
      <c r="K138" s="461"/>
      <c r="L138" s="461"/>
      <c r="M138" s="461"/>
      <c r="N138" s="461"/>
      <c r="O138" s="461"/>
      <c r="P138" s="461"/>
      <c r="Q138" s="461"/>
      <c r="R138" s="461"/>
      <c r="S138" s="461"/>
      <c r="T138" s="461"/>
    </row>
    <row r="139" spans="1:20">
      <c r="A139" s="461"/>
      <c r="B139" s="461"/>
      <c r="C139" s="461"/>
      <c r="D139" s="461"/>
      <c r="E139" s="461"/>
      <c r="F139" s="461"/>
      <c r="G139" s="461"/>
      <c r="H139" s="461"/>
      <c r="I139" s="461"/>
      <c r="J139" s="461"/>
      <c r="K139" s="461"/>
      <c r="L139" s="461"/>
      <c r="M139" s="461"/>
      <c r="N139" s="461"/>
      <c r="O139" s="461"/>
      <c r="P139" s="461"/>
      <c r="Q139" s="461"/>
      <c r="R139" s="461"/>
      <c r="S139" s="461"/>
      <c r="T139" s="461"/>
    </row>
    <row r="140" spans="1:20">
      <c r="A140" s="461"/>
      <c r="B140" s="461"/>
      <c r="C140" s="461"/>
      <c r="D140" s="461"/>
      <c r="E140" s="461"/>
      <c r="F140" s="461"/>
      <c r="G140" s="461"/>
      <c r="H140" s="461"/>
      <c r="I140" s="461"/>
      <c r="J140" s="461"/>
      <c r="K140" s="461"/>
      <c r="L140" s="461"/>
      <c r="M140" s="461"/>
      <c r="N140" s="461"/>
      <c r="O140" s="461"/>
      <c r="P140" s="461"/>
      <c r="Q140" s="461"/>
      <c r="R140" s="461"/>
      <c r="S140" s="461"/>
      <c r="T140" s="461"/>
    </row>
    <row r="141" spans="1:20">
      <c r="A141" s="461"/>
      <c r="B141" s="461"/>
      <c r="C141" s="461"/>
      <c r="D141" s="461"/>
      <c r="E141" s="461"/>
      <c r="F141" s="461"/>
      <c r="G141" s="461"/>
      <c r="H141" s="461"/>
      <c r="I141" s="461"/>
      <c r="J141" s="461"/>
      <c r="K141" s="461"/>
      <c r="L141" s="461"/>
      <c r="M141" s="461"/>
      <c r="N141" s="461"/>
      <c r="O141" s="461"/>
      <c r="P141" s="461"/>
      <c r="Q141" s="461"/>
      <c r="R141" s="461"/>
      <c r="S141" s="461"/>
      <c r="T141" s="461"/>
    </row>
    <row r="142" spans="1:20">
      <c r="A142" s="461"/>
      <c r="B142" s="461"/>
      <c r="C142" s="461"/>
      <c r="D142" s="461"/>
      <c r="E142" s="461"/>
      <c r="F142" s="461"/>
      <c r="G142" s="461"/>
      <c r="H142" s="461"/>
      <c r="I142" s="461"/>
      <c r="J142" s="461"/>
      <c r="K142" s="461"/>
      <c r="L142" s="461"/>
      <c r="M142" s="461"/>
      <c r="N142" s="461"/>
      <c r="O142" s="461"/>
      <c r="P142" s="461"/>
      <c r="Q142" s="461"/>
      <c r="R142" s="461"/>
      <c r="S142" s="461"/>
      <c r="T142" s="461"/>
    </row>
    <row r="143" spans="1:20">
      <c r="A143" s="461"/>
      <c r="B143" s="461"/>
      <c r="C143" s="461"/>
      <c r="D143" s="461"/>
      <c r="E143" s="461"/>
      <c r="F143" s="461"/>
      <c r="G143" s="461"/>
      <c r="H143" s="461"/>
      <c r="I143" s="461"/>
      <c r="J143" s="461"/>
      <c r="K143" s="461"/>
      <c r="L143" s="461"/>
      <c r="M143" s="461"/>
      <c r="N143" s="461"/>
      <c r="O143" s="461"/>
      <c r="P143" s="461"/>
      <c r="Q143" s="461"/>
      <c r="R143" s="461"/>
      <c r="S143" s="461"/>
      <c r="T143" s="461"/>
    </row>
  </sheetData>
  <mergeCells count="10">
    <mergeCell ref="D23:H23"/>
    <mergeCell ref="J23:N23"/>
    <mergeCell ref="D21:H22"/>
    <mergeCell ref="J21:N22"/>
    <mergeCell ref="D5:H5"/>
    <mergeCell ref="D4:H4"/>
    <mergeCell ref="J4:N4"/>
    <mergeCell ref="J5:N5"/>
    <mergeCell ref="P4:T4"/>
    <mergeCell ref="P5:T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4DF3-34CE-4785-B573-66C5CC5AD013}">
  <dimension ref="A1:ET71"/>
  <sheetViews>
    <sheetView workbookViewId="0">
      <selection activeCell="EP8" sqref="EP8"/>
    </sheetView>
  </sheetViews>
  <sheetFormatPr defaultColWidth="4.85546875" defaultRowHeight="12"/>
  <cols>
    <col min="1" max="3" width="2.140625" style="594" customWidth="1"/>
    <col min="4" max="4" width="12.42578125" style="594" customWidth="1"/>
    <col min="5" max="5" width="14.42578125" style="594" customWidth="1"/>
    <col min="6" max="6" width="4.7109375" style="594" customWidth="1" collapsed="1"/>
    <col min="7" max="36" width="6.7109375" style="594" hidden="1" customWidth="1"/>
    <col min="37" max="37" width="1.5703125" style="594" hidden="1" customWidth="1"/>
    <col min="38" max="41" width="6.7109375" style="594" hidden="1" customWidth="1"/>
    <col min="42" max="42" width="7.42578125" style="594" hidden="1" customWidth="1"/>
    <col min="43" max="49" width="6.7109375" style="594" hidden="1" customWidth="1"/>
    <col min="50" max="50" width="7.42578125" style="594" hidden="1" customWidth="1"/>
    <col min="51" max="57" width="6.7109375" style="594" hidden="1" customWidth="1"/>
    <col min="58" max="58" width="7.42578125" style="594" hidden="1" customWidth="1"/>
    <col min="59" max="65" width="6.7109375" style="594" hidden="1" customWidth="1"/>
    <col min="66" max="66" width="7.42578125" style="594" hidden="1" customWidth="1"/>
    <col min="67" max="73" width="6.7109375" style="594" hidden="1" customWidth="1"/>
    <col min="74" max="74" width="7.42578125" style="594" hidden="1" customWidth="1"/>
    <col min="75" max="81" width="6.7109375" style="594" hidden="1" customWidth="1"/>
    <col min="82" max="82" width="7.140625" style="594" hidden="1" customWidth="1"/>
    <col min="83" max="89" width="6.7109375" style="594" hidden="1" customWidth="1"/>
    <col min="90" max="90" width="7.7109375" style="594" hidden="1" customWidth="1"/>
    <col min="91" max="92" width="6.7109375" style="594" hidden="1" customWidth="1"/>
    <col min="93" max="93" width="4.85546875" style="594" hidden="1" customWidth="1"/>
    <col min="94" max="97" width="6.7109375" style="594" hidden="1" customWidth="1"/>
    <col min="98" max="98" width="7.7109375" style="594" hidden="1" customWidth="1"/>
    <col min="99" max="100" width="6.7109375" style="594" hidden="1" customWidth="1"/>
    <col min="101" max="101" width="4.85546875" style="594" hidden="1" customWidth="1"/>
    <col min="102" max="104" width="6.7109375" style="594" hidden="1" customWidth="1"/>
    <col min="105" max="105" width="7.85546875" style="703" hidden="1" customWidth="1"/>
    <col min="106" max="106" width="9.140625" style="594" hidden="1" customWidth="1"/>
    <col min="107" max="111" width="6.7109375" style="594" hidden="1" customWidth="1"/>
    <col min="112" max="112" width="6.7109375" style="704" hidden="1" customWidth="1"/>
    <col min="113" max="113" width="9.140625" style="594" hidden="1" customWidth="1"/>
    <col min="114" max="115" width="6.7109375" style="594" hidden="1" customWidth="1"/>
    <col min="116" max="118" width="6.7109375" style="594" customWidth="1"/>
    <col min="119" max="119" width="6.42578125" style="594" customWidth="1"/>
    <col min="120" max="120" width="9.140625" style="594" bestFit="1" customWidth="1"/>
    <col min="121" max="121" width="6.7109375" style="594" customWidth="1"/>
    <col min="122" max="122" width="6" style="594" customWidth="1"/>
    <col min="123" max="125" width="6.7109375" style="594" customWidth="1"/>
    <col min="126" max="126" width="5.7109375" style="594" bestFit="1" customWidth="1"/>
    <col min="127" max="127" width="9.140625" style="594" bestFit="1" customWidth="1"/>
    <col min="128" max="129" width="6.7109375" style="594" customWidth="1"/>
    <col min="130" max="131" width="6.5703125" style="594" customWidth="1"/>
    <col min="132" max="132" width="7" style="594" customWidth="1"/>
    <col min="133" max="133" width="6.5703125" style="594" hidden="1" customWidth="1"/>
    <col min="134" max="134" width="9.140625" style="594" customWidth="1"/>
    <col min="135" max="138" width="6.5703125" style="594" customWidth="1"/>
    <col min="139" max="139" width="8.42578125" style="594" customWidth="1"/>
    <col min="140" max="140" width="6.5703125" style="594" customWidth="1"/>
    <col min="141" max="141" width="8.140625" style="594" customWidth="1"/>
    <col min="142" max="145" width="6.5703125" style="594" customWidth="1"/>
    <col min="146" max="146" width="7.42578125" style="594" customWidth="1"/>
    <col min="147" max="147" width="7.140625" style="594" customWidth="1"/>
    <col min="148" max="148" width="9.42578125" style="594" customWidth="1"/>
    <col min="149" max="150" width="6.5703125" style="594" customWidth="1"/>
  </cols>
  <sheetData>
    <row r="1" spans="1:150" ht="27.95" customHeight="1">
      <c r="A1" s="714" t="s">
        <v>57</v>
      </c>
      <c r="B1" s="715"/>
      <c r="C1" s="715"/>
      <c r="D1" s="716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7"/>
      <c r="Q1" s="717"/>
      <c r="R1" s="717"/>
      <c r="S1" s="717"/>
      <c r="T1" s="717"/>
      <c r="U1" s="717"/>
      <c r="V1" s="718"/>
      <c r="W1" s="717"/>
      <c r="X1" s="717"/>
      <c r="Y1" s="717"/>
      <c r="Z1" s="717"/>
      <c r="AA1" s="717"/>
      <c r="AB1" s="717"/>
      <c r="AC1" s="717"/>
      <c r="AD1" s="717"/>
      <c r="AE1" s="717"/>
      <c r="AF1" s="717"/>
      <c r="AG1" s="717"/>
      <c r="AH1" s="717"/>
      <c r="AI1" s="717"/>
      <c r="AJ1" s="717"/>
      <c r="AK1" s="717"/>
      <c r="AL1" s="719"/>
      <c r="AM1" s="720"/>
      <c r="AN1" s="717"/>
      <c r="AO1" s="717"/>
      <c r="AP1" s="717"/>
      <c r="AQ1" s="717"/>
      <c r="AR1" s="717"/>
      <c r="AS1" s="717"/>
      <c r="AT1" s="717"/>
      <c r="AU1" s="717"/>
      <c r="AV1" s="717"/>
      <c r="AW1" s="717"/>
      <c r="AX1" s="717"/>
      <c r="AY1" s="717"/>
      <c r="AZ1" s="717"/>
      <c r="BA1" s="717"/>
      <c r="BB1" s="720" t="s">
        <v>96</v>
      </c>
      <c r="BC1" s="717"/>
      <c r="BD1" s="717"/>
      <c r="BE1" s="717"/>
      <c r="BF1" s="717"/>
      <c r="BG1" s="717"/>
      <c r="BH1" s="717"/>
      <c r="BI1" s="717"/>
      <c r="BJ1" s="717"/>
      <c r="BK1" s="717"/>
      <c r="BL1" s="717"/>
      <c r="BM1" s="717"/>
      <c r="BN1" s="717"/>
      <c r="BO1" s="717"/>
      <c r="BP1" s="717"/>
      <c r="BQ1" s="717"/>
      <c r="BR1" s="717"/>
      <c r="BS1" s="717"/>
      <c r="BT1" s="717"/>
      <c r="BU1" s="717"/>
      <c r="BV1" s="717"/>
      <c r="BW1" s="717"/>
      <c r="BX1" s="717"/>
      <c r="BY1" s="717"/>
      <c r="BZ1" s="718" t="s">
        <v>97</v>
      </c>
      <c r="CA1" s="717"/>
      <c r="CB1" s="717"/>
      <c r="CC1" s="717"/>
      <c r="CD1" s="717"/>
      <c r="CE1" s="717"/>
      <c r="CF1" s="717"/>
      <c r="CG1" s="717"/>
      <c r="CH1" s="718" t="s">
        <v>97</v>
      </c>
      <c r="CI1" s="717"/>
      <c r="CJ1" s="717"/>
      <c r="CK1" s="717"/>
      <c r="CL1" s="717"/>
      <c r="CM1" s="717"/>
      <c r="CN1" s="717"/>
      <c r="CO1" s="717"/>
      <c r="CP1" s="718"/>
      <c r="CQ1" s="717"/>
      <c r="CR1" s="717"/>
      <c r="CS1" s="717"/>
      <c r="CT1" s="717"/>
      <c r="CU1" s="717"/>
      <c r="CV1" s="717"/>
      <c r="CW1" s="717"/>
      <c r="CX1" s="717"/>
      <c r="CY1" s="717"/>
      <c r="CZ1" s="717"/>
      <c r="DA1" s="721"/>
      <c r="DB1" s="717"/>
      <c r="DC1" s="717"/>
      <c r="DD1" s="717"/>
      <c r="DE1" s="718" t="str">
        <f>CH1</f>
        <v>Gross Domestic Product, Expenditures ($2012 Millions): Ontario</v>
      </c>
      <c r="DF1" s="717"/>
      <c r="DG1" s="717"/>
      <c r="DH1" s="722"/>
      <c r="DI1" s="717"/>
      <c r="DJ1" s="717"/>
      <c r="DK1" s="717"/>
      <c r="DL1" s="718"/>
      <c r="DM1" s="717"/>
      <c r="DN1" s="723"/>
      <c r="DO1" s="723"/>
      <c r="DP1" s="723"/>
      <c r="DQ1" s="723"/>
      <c r="DR1" s="723"/>
      <c r="DS1" s="723"/>
      <c r="DT1" s="723"/>
      <c r="DU1" s="723"/>
      <c r="DV1" s="723"/>
      <c r="DW1" s="723"/>
      <c r="DX1" s="723"/>
      <c r="DY1" s="723"/>
      <c r="DZ1" s="723"/>
      <c r="EA1" s="724"/>
      <c r="EB1" s="724"/>
      <c r="EC1" s="724"/>
      <c r="ED1" s="724"/>
      <c r="EE1" s="724"/>
      <c r="EF1" s="724"/>
      <c r="EG1" s="723"/>
      <c r="EH1" s="723"/>
      <c r="EI1" s="723"/>
      <c r="EJ1" s="723"/>
      <c r="EK1" s="723"/>
      <c r="EL1" s="723"/>
      <c r="EM1" s="723"/>
      <c r="EN1" s="723"/>
      <c r="EO1" s="723"/>
      <c r="EP1" s="723"/>
      <c r="EQ1" s="723"/>
      <c r="ER1" s="723"/>
      <c r="ES1" s="723"/>
      <c r="ET1" s="725"/>
    </row>
    <row r="2" spans="1:150" ht="18">
      <c r="A2" s="726">
        <f ca="1">NOW()</f>
        <v>45280.475701504627</v>
      </c>
      <c r="B2" s="727"/>
      <c r="C2" s="727"/>
      <c r="D2" s="710"/>
      <c r="E2" s="710"/>
      <c r="F2" s="710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09"/>
      <c r="R2" s="709"/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8"/>
      <c r="AM2" s="709"/>
      <c r="AN2" s="709"/>
      <c r="AO2" s="709"/>
      <c r="AP2" s="709"/>
      <c r="AQ2" s="709"/>
      <c r="AR2" s="709"/>
      <c r="AS2" s="709"/>
      <c r="AT2" s="709"/>
      <c r="AU2" s="709"/>
      <c r="AV2" s="709"/>
      <c r="AW2" s="709"/>
      <c r="AX2" s="709"/>
      <c r="AY2" s="709"/>
      <c r="AZ2" s="709"/>
      <c r="BA2" s="709"/>
      <c r="BB2" s="709"/>
      <c r="BC2" s="709"/>
      <c r="BD2" s="709"/>
      <c r="BE2" s="709"/>
      <c r="BF2" s="709"/>
      <c r="BG2" s="709"/>
      <c r="BH2" s="709"/>
      <c r="BI2" s="709"/>
      <c r="BJ2" s="709"/>
      <c r="BK2" s="709"/>
      <c r="BL2" s="709"/>
      <c r="BM2" s="709"/>
      <c r="BN2" s="709"/>
      <c r="BO2" s="709"/>
      <c r="BP2" s="709"/>
      <c r="BQ2" s="709"/>
      <c r="BR2" s="709"/>
      <c r="BS2" s="709"/>
      <c r="BT2" s="709"/>
      <c r="BU2" s="709"/>
      <c r="BV2" s="709"/>
      <c r="BW2" s="709"/>
      <c r="BX2" s="709"/>
      <c r="BY2" s="709"/>
      <c r="BZ2" s="709"/>
      <c r="CA2" s="709"/>
      <c r="CB2" s="709"/>
      <c r="CC2" s="709"/>
      <c r="CD2" s="709"/>
      <c r="CE2" s="709"/>
      <c r="CF2" s="709"/>
      <c r="CG2" s="709"/>
      <c r="CH2" s="709"/>
      <c r="CI2" s="709"/>
      <c r="CJ2" s="709"/>
      <c r="CK2" s="709"/>
      <c r="CL2" s="709"/>
      <c r="CM2" s="709"/>
      <c r="CN2" s="709"/>
      <c r="CO2" s="709"/>
      <c r="CP2" s="709"/>
      <c r="CQ2" s="709"/>
      <c r="CR2" s="709"/>
      <c r="CS2" s="709"/>
      <c r="CT2" s="709"/>
      <c r="CU2" s="709"/>
      <c r="CV2" s="709"/>
      <c r="CW2" s="709"/>
      <c r="CX2" s="709"/>
      <c r="CY2" s="709"/>
      <c r="CZ2" s="709"/>
      <c r="DA2" s="711"/>
      <c r="DB2" s="709"/>
      <c r="DC2" s="709"/>
      <c r="DD2" s="709"/>
      <c r="DE2" s="108"/>
      <c r="DF2" s="709"/>
      <c r="DG2" s="709"/>
      <c r="DH2" s="712"/>
      <c r="DI2" s="709"/>
      <c r="DJ2" s="709"/>
      <c r="DK2" s="709"/>
      <c r="DL2" s="108"/>
      <c r="DM2" s="709"/>
      <c r="DN2" s="709"/>
      <c r="DO2" s="709"/>
      <c r="DP2" s="709"/>
      <c r="DQ2" s="709"/>
      <c r="DR2" s="709"/>
      <c r="DS2" s="108"/>
      <c r="DT2" s="709"/>
      <c r="DU2" s="709"/>
      <c r="DV2" s="709"/>
      <c r="DW2" s="709"/>
      <c r="DX2" s="709"/>
      <c r="DY2" s="709"/>
      <c r="DZ2" s="108"/>
      <c r="EA2" s="709"/>
      <c r="EB2" s="709"/>
      <c r="EC2" s="709"/>
      <c r="ED2" s="709"/>
      <c r="EE2" s="709"/>
      <c r="EF2" s="709"/>
      <c r="EG2" s="108"/>
      <c r="EH2" s="709"/>
      <c r="EI2" s="709"/>
      <c r="EJ2" s="709"/>
      <c r="EK2" s="709"/>
      <c r="EL2" s="709"/>
      <c r="EM2" s="709"/>
      <c r="EN2" s="709"/>
      <c r="EO2" s="709"/>
      <c r="EP2" s="709"/>
      <c r="EQ2" s="709"/>
      <c r="ER2" s="709"/>
      <c r="ES2" s="709"/>
      <c r="ET2" s="728"/>
    </row>
    <row r="3" spans="1:150" ht="12" customHeight="1" thickBot="1">
      <c r="A3" s="729"/>
      <c r="B3" s="705"/>
      <c r="C3" s="705"/>
      <c r="D3" s="705"/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  <c r="AB3" s="705"/>
      <c r="AC3" s="705"/>
      <c r="AD3" s="705"/>
      <c r="AE3" s="705"/>
      <c r="AF3" s="705"/>
      <c r="AG3" s="705"/>
      <c r="AH3" s="705"/>
      <c r="AI3" s="705"/>
      <c r="AJ3" s="705"/>
      <c r="AK3" s="705"/>
      <c r="AL3" s="705"/>
      <c r="AM3" s="705"/>
      <c r="AN3" s="705"/>
      <c r="AO3" s="705"/>
      <c r="AP3" s="705"/>
      <c r="AQ3" s="705"/>
      <c r="AR3" s="705"/>
      <c r="AS3" s="705"/>
      <c r="AT3" s="705"/>
      <c r="AU3" s="705"/>
      <c r="AV3" s="705"/>
      <c r="AW3" s="705"/>
      <c r="AX3" s="705"/>
      <c r="AY3" s="705"/>
      <c r="AZ3" s="705"/>
      <c r="BA3" s="705"/>
      <c r="BB3" s="705"/>
      <c r="BC3" s="705"/>
      <c r="BD3" s="705"/>
      <c r="BE3" s="705"/>
      <c r="BF3" s="705"/>
      <c r="BG3" s="705"/>
      <c r="BH3" s="705"/>
      <c r="BI3" s="705"/>
      <c r="BJ3" s="705"/>
      <c r="BK3" s="705"/>
      <c r="BL3" s="705"/>
      <c r="BM3" s="705"/>
      <c r="BN3" s="705"/>
      <c r="BO3" s="705"/>
      <c r="BP3" s="705"/>
      <c r="BQ3" s="705"/>
      <c r="BR3" s="705"/>
      <c r="BS3" s="705"/>
      <c r="BT3" s="705"/>
      <c r="BU3" s="705"/>
      <c r="BV3" s="705"/>
      <c r="BW3" s="705"/>
      <c r="BX3" s="705"/>
      <c r="BY3" s="705"/>
      <c r="BZ3" s="705"/>
      <c r="CA3" s="705"/>
      <c r="CB3" s="705"/>
      <c r="CC3" s="705"/>
      <c r="CD3" s="705"/>
      <c r="CE3" s="705"/>
      <c r="CF3" s="705"/>
      <c r="CG3" s="705"/>
      <c r="CH3" s="705"/>
      <c r="CI3" s="705"/>
      <c r="CJ3" s="705"/>
      <c r="CK3" s="705"/>
      <c r="CL3" s="705"/>
      <c r="CM3" s="705"/>
      <c r="CN3" s="705"/>
      <c r="CO3" s="705"/>
      <c r="CP3" s="705"/>
      <c r="CQ3" s="705"/>
      <c r="CR3" s="705"/>
      <c r="CS3" s="705"/>
      <c r="CT3" s="705"/>
      <c r="CU3" s="705"/>
      <c r="CV3" s="705"/>
      <c r="CW3" s="705"/>
      <c r="CX3" s="705"/>
      <c r="CY3" s="705"/>
      <c r="CZ3" s="705"/>
      <c r="DA3" s="706"/>
      <c r="DB3" s="705"/>
      <c r="DC3" s="705"/>
      <c r="DD3" s="705"/>
      <c r="DE3" s="329"/>
      <c r="DF3" s="705"/>
      <c r="DG3" s="705"/>
      <c r="DH3" s="707"/>
      <c r="DI3" s="705"/>
      <c r="DJ3" s="705"/>
      <c r="DK3" s="705"/>
      <c r="DL3" s="329"/>
      <c r="DM3" s="705"/>
      <c r="DN3" s="705"/>
      <c r="DO3" s="705"/>
      <c r="DP3" s="705"/>
      <c r="DQ3" s="705"/>
      <c r="DR3" s="705"/>
      <c r="DS3" s="329"/>
      <c r="DT3" s="705"/>
      <c r="DU3" s="705"/>
      <c r="DV3" s="705"/>
      <c r="DW3" s="705"/>
      <c r="DX3" s="705"/>
      <c r="DY3" s="705"/>
      <c r="DZ3" s="329"/>
      <c r="EA3" s="705"/>
      <c r="EB3" s="705"/>
      <c r="EC3" s="705"/>
      <c r="ED3" s="705"/>
      <c r="EE3" s="705"/>
      <c r="EF3" s="705"/>
      <c r="EG3" s="329"/>
      <c r="EH3" s="329"/>
      <c r="EI3" s="329"/>
      <c r="EJ3" s="329"/>
      <c r="EK3" s="329"/>
      <c r="EL3" s="329"/>
      <c r="EM3" s="329"/>
      <c r="EN3" s="329"/>
      <c r="EO3" s="329"/>
      <c r="EP3" s="329"/>
      <c r="EQ3" s="329"/>
      <c r="ER3" s="329"/>
      <c r="ES3" s="329"/>
      <c r="ET3" s="730"/>
    </row>
    <row r="4" spans="1:150" ht="14.25" customHeight="1" thickBot="1">
      <c r="A4" s="731" t="s">
        <v>98</v>
      </c>
      <c r="B4" s="595"/>
      <c r="C4" s="595"/>
      <c r="D4" s="595"/>
      <c r="E4" s="595"/>
      <c r="F4" s="595"/>
      <c r="G4" s="567"/>
      <c r="H4" s="567"/>
      <c r="I4" s="567"/>
      <c r="J4" s="567"/>
      <c r="K4" s="568"/>
      <c r="L4" s="596"/>
      <c r="M4" s="597"/>
      <c r="N4" s="597"/>
      <c r="O4" s="597"/>
      <c r="P4" s="598"/>
      <c r="Q4" s="569" t="s">
        <v>99</v>
      </c>
      <c r="R4" s="567"/>
      <c r="S4" s="567"/>
      <c r="T4" s="567"/>
      <c r="U4" s="568"/>
      <c r="V4" s="596" t="s">
        <v>100</v>
      </c>
      <c r="W4" s="597"/>
      <c r="X4" s="597"/>
      <c r="Y4" s="597"/>
      <c r="Z4" s="598"/>
      <c r="AA4" s="569" t="s">
        <v>101</v>
      </c>
      <c r="AB4" s="567"/>
      <c r="AC4" s="567"/>
      <c r="AD4" s="567"/>
      <c r="AE4" s="568"/>
      <c r="AF4" s="596" t="s">
        <v>102</v>
      </c>
      <c r="AG4" s="597"/>
      <c r="AH4" s="597"/>
      <c r="AI4" s="597"/>
      <c r="AJ4" s="598"/>
      <c r="AK4" s="599"/>
      <c r="AL4" s="600"/>
      <c r="AM4" s="601"/>
      <c r="AN4" s="601"/>
      <c r="AO4" s="601"/>
      <c r="AP4" s="601"/>
      <c r="AQ4" s="601"/>
      <c r="AR4" s="601"/>
      <c r="AS4" s="602"/>
      <c r="AT4" s="603">
        <v>2014</v>
      </c>
      <c r="AU4" s="604"/>
      <c r="AV4" s="604"/>
      <c r="AW4" s="604"/>
      <c r="AX4" s="604"/>
      <c r="AY4" s="604"/>
      <c r="AZ4" s="604"/>
      <c r="BA4" s="605"/>
      <c r="BB4" s="600">
        <v>2015</v>
      </c>
      <c r="BC4" s="601"/>
      <c r="BD4" s="601"/>
      <c r="BE4" s="601"/>
      <c r="BF4" s="601"/>
      <c r="BG4" s="601"/>
      <c r="BH4" s="601"/>
      <c r="BI4" s="602"/>
      <c r="BJ4" s="603">
        <v>2016</v>
      </c>
      <c r="BK4" s="604"/>
      <c r="BL4" s="604"/>
      <c r="BM4" s="604"/>
      <c r="BN4" s="604"/>
      <c r="BO4" s="604"/>
      <c r="BP4" s="604"/>
      <c r="BQ4" s="605"/>
      <c r="BR4" s="606">
        <v>2017</v>
      </c>
      <c r="BS4" s="607"/>
      <c r="BT4" s="607"/>
      <c r="BU4" s="607"/>
      <c r="BV4" s="607"/>
      <c r="BW4" s="607"/>
      <c r="BX4" s="607"/>
      <c r="BY4" s="608"/>
      <c r="BZ4" s="606">
        <v>2018</v>
      </c>
      <c r="CA4" s="607"/>
      <c r="CB4" s="607"/>
      <c r="CC4" s="607"/>
      <c r="CD4" s="607"/>
      <c r="CE4" s="607"/>
      <c r="CF4" s="607"/>
      <c r="CG4" s="608"/>
      <c r="CH4" s="606">
        <v>2019</v>
      </c>
      <c r="CI4" s="607"/>
      <c r="CJ4" s="607"/>
      <c r="CK4" s="607"/>
      <c r="CL4" s="607"/>
      <c r="CM4" s="607"/>
      <c r="CN4" s="607"/>
      <c r="CO4" s="608"/>
      <c r="CP4" s="606">
        <v>2020</v>
      </c>
      <c r="CQ4" s="607"/>
      <c r="CR4" s="607"/>
      <c r="CS4" s="607"/>
      <c r="CT4" s="607"/>
      <c r="CU4" s="607"/>
      <c r="CV4" s="607"/>
      <c r="CW4" s="608"/>
      <c r="CX4" s="606">
        <v>2021</v>
      </c>
      <c r="CY4" s="609"/>
      <c r="CZ4" s="609"/>
      <c r="DA4" s="609"/>
      <c r="DB4" s="609"/>
      <c r="DC4" s="609"/>
      <c r="DD4" s="610"/>
      <c r="DE4" s="606">
        <v>2022</v>
      </c>
      <c r="DF4" s="609"/>
      <c r="DG4" s="609"/>
      <c r="DH4" s="609"/>
      <c r="DI4" s="609"/>
      <c r="DJ4" s="609"/>
      <c r="DK4" s="610"/>
      <c r="DL4" s="1012">
        <v>2023</v>
      </c>
      <c r="DM4" s="1013"/>
      <c r="DN4" s="1013"/>
      <c r="DO4" s="1013"/>
      <c r="DP4" s="1013"/>
      <c r="DQ4" s="1013"/>
      <c r="DR4" s="1014"/>
      <c r="DS4" s="1012">
        <v>2024</v>
      </c>
      <c r="DT4" s="1013"/>
      <c r="DU4" s="1013"/>
      <c r="DV4" s="1013"/>
      <c r="DW4" s="1013"/>
      <c r="DX4" s="1013"/>
      <c r="DY4" s="1014"/>
      <c r="DZ4" s="1012">
        <v>2025</v>
      </c>
      <c r="EA4" s="1013"/>
      <c r="EB4" s="1013"/>
      <c r="EC4" s="1013"/>
      <c r="ED4" s="1013"/>
      <c r="EE4" s="1013"/>
      <c r="EF4" s="1014"/>
      <c r="EG4" s="1012">
        <v>2026</v>
      </c>
      <c r="EH4" s="1013"/>
      <c r="EI4" s="1013"/>
      <c r="EJ4" s="1013"/>
      <c r="EK4" s="1013"/>
      <c r="EL4" s="1013"/>
      <c r="EM4" s="1014"/>
      <c r="EN4" s="1012">
        <v>2027</v>
      </c>
      <c r="EO4" s="1013"/>
      <c r="EP4" s="1013"/>
      <c r="EQ4" s="1013"/>
      <c r="ER4" s="1013"/>
      <c r="ES4" s="1013"/>
      <c r="ET4" s="1014"/>
    </row>
    <row r="5" spans="1:150" ht="14.25" customHeight="1">
      <c r="A5" s="731"/>
      <c r="B5" s="611"/>
      <c r="C5" s="611"/>
      <c r="D5" s="611"/>
      <c r="E5" s="595"/>
      <c r="F5" s="612" t="s">
        <v>79</v>
      </c>
      <c r="G5" s="570"/>
      <c r="H5" s="613"/>
      <c r="I5" s="613"/>
      <c r="J5" s="614"/>
      <c r="K5" s="615"/>
      <c r="L5" s="571"/>
      <c r="M5" s="613"/>
      <c r="N5" s="613"/>
      <c r="O5" s="616"/>
      <c r="P5" s="617"/>
      <c r="Q5" s="571" t="s">
        <v>103</v>
      </c>
      <c r="R5" s="613" t="s">
        <v>104</v>
      </c>
      <c r="S5" s="613" t="s">
        <v>105</v>
      </c>
      <c r="T5" s="614" t="s">
        <v>106</v>
      </c>
      <c r="U5" s="615" t="s">
        <v>107</v>
      </c>
      <c r="V5" s="571" t="s">
        <v>103</v>
      </c>
      <c r="W5" s="613" t="s">
        <v>104</v>
      </c>
      <c r="X5" s="613" t="s">
        <v>105</v>
      </c>
      <c r="Y5" s="618" t="s">
        <v>106</v>
      </c>
      <c r="Z5" s="617" t="s">
        <v>107</v>
      </c>
      <c r="AA5" s="571" t="s">
        <v>103</v>
      </c>
      <c r="AB5" s="613" t="s">
        <v>104</v>
      </c>
      <c r="AC5" s="613" t="s">
        <v>105</v>
      </c>
      <c r="AD5" s="614" t="s">
        <v>106</v>
      </c>
      <c r="AE5" s="615" t="s">
        <v>107</v>
      </c>
      <c r="AF5" s="571" t="s">
        <v>103</v>
      </c>
      <c r="AG5" s="613" t="s">
        <v>104</v>
      </c>
      <c r="AH5" s="613" t="s">
        <v>105</v>
      </c>
      <c r="AI5" s="618" t="s">
        <v>106</v>
      </c>
      <c r="AJ5" s="617" t="s">
        <v>107</v>
      </c>
      <c r="AK5" s="619"/>
      <c r="AL5" s="620"/>
      <c r="AM5" s="621"/>
      <c r="AN5" s="621"/>
      <c r="AO5" s="622"/>
      <c r="AP5" s="622"/>
      <c r="AQ5" s="622"/>
      <c r="AR5" s="623"/>
      <c r="AS5" s="617"/>
      <c r="AT5" s="624" t="s">
        <v>103</v>
      </c>
      <c r="AU5" s="621" t="s">
        <v>104</v>
      </c>
      <c r="AV5" s="621" t="s">
        <v>108</v>
      </c>
      <c r="AW5" s="622" t="s">
        <v>105</v>
      </c>
      <c r="AX5" s="625" t="s">
        <v>109</v>
      </c>
      <c r="AY5" s="626" t="s">
        <v>110</v>
      </c>
      <c r="AZ5" s="623" t="s">
        <v>111</v>
      </c>
      <c r="BA5" s="617" t="s">
        <v>107</v>
      </c>
      <c r="BB5" s="624" t="s">
        <v>103</v>
      </c>
      <c r="BC5" s="621" t="s">
        <v>104</v>
      </c>
      <c r="BD5" s="621" t="s">
        <v>108</v>
      </c>
      <c r="BE5" s="622" t="s">
        <v>105</v>
      </c>
      <c r="BF5" s="625" t="s">
        <v>109</v>
      </c>
      <c r="BG5" s="626" t="s">
        <v>110</v>
      </c>
      <c r="BH5" s="623" t="s">
        <v>111</v>
      </c>
      <c r="BI5" s="627" t="s">
        <v>107</v>
      </c>
      <c r="BJ5" s="624" t="s">
        <v>103</v>
      </c>
      <c r="BK5" s="621" t="s">
        <v>104</v>
      </c>
      <c r="BL5" s="621" t="s">
        <v>108</v>
      </c>
      <c r="BM5" s="622" t="s">
        <v>105</v>
      </c>
      <c r="BN5" s="625" t="s">
        <v>109</v>
      </c>
      <c r="BO5" s="626" t="s">
        <v>110</v>
      </c>
      <c r="BP5" s="623" t="s">
        <v>111</v>
      </c>
      <c r="BQ5" s="617" t="s">
        <v>107</v>
      </c>
      <c r="BR5" s="620" t="s">
        <v>103</v>
      </c>
      <c r="BS5" s="621" t="s">
        <v>104</v>
      </c>
      <c r="BT5" s="621" t="s">
        <v>108</v>
      </c>
      <c r="BU5" s="622" t="s">
        <v>105</v>
      </c>
      <c r="BV5" s="625" t="s">
        <v>109</v>
      </c>
      <c r="BW5" s="626" t="s">
        <v>110</v>
      </c>
      <c r="BX5" s="623" t="s">
        <v>111</v>
      </c>
      <c r="BY5" s="628" t="s">
        <v>107</v>
      </c>
      <c r="BZ5" s="624" t="s">
        <v>103</v>
      </c>
      <c r="CA5" s="621" t="s">
        <v>104</v>
      </c>
      <c r="CB5" s="621" t="s">
        <v>112</v>
      </c>
      <c r="CC5" s="622" t="s">
        <v>105</v>
      </c>
      <c r="CD5" s="625" t="s">
        <v>109</v>
      </c>
      <c r="CE5" s="626" t="s">
        <v>113</v>
      </c>
      <c r="CF5" s="629" t="s">
        <v>111</v>
      </c>
      <c r="CG5" s="628" t="s">
        <v>107</v>
      </c>
      <c r="CH5" s="624" t="s">
        <v>103</v>
      </c>
      <c r="CI5" s="621" t="s">
        <v>104</v>
      </c>
      <c r="CJ5" s="621" t="s">
        <v>112</v>
      </c>
      <c r="CK5" s="622" t="s">
        <v>105</v>
      </c>
      <c r="CL5" s="625" t="s">
        <v>109</v>
      </c>
      <c r="CM5" s="626" t="str">
        <f>CE5</f>
        <v>QED</v>
      </c>
      <c r="CN5" s="629" t="s">
        <v>111</v>
      </c>
      <c r="CO5" s="628" t="s">
        <v>107</v>
      </c>
      <c r="CP5" s="624" t="s">
        <v>103</v>
      </c>
      <c r="CQ5" s="621" t="s">
        <v>104</v>
      </c>
      <c r="CR5" s="621" t="s">
        <v>112</v>
      </c>
      <c r="CS5" s="622" t="s">
        <v>105</v>
      </c>
      <c r="CT5" s="625" t="s">
        <v>109</v>
      </c>
      <c r="CU5" s="626" t="str">
        <f>CE5</f>
        <v>QED</v>
      </c>
      <c r="CV5" s="629" t="s">
        <v>111</v>
      </c>
      <c r="CW5" s="628" t="s">
        <v>107</v>
      </c>
      <c r="CX5" s="624" t="s">
        <v>103</v>
      </c>
      <c r="CY5" s="630" t="s">
        <v>104</v>
      </c>
      <c r="CZ5" s="621" t="s">
        <v>112</v>
      </c>
      <c r="DA5" s="630" t="s">
        <v>105</v>
      </c>
      <c r="DB5" s="631" t="s">
        <v>109</v>
      </c>
      <c r="DC5" s="626" t="str">
        <f>CE5</f>
        <v>QED</v>
      </c>
      <c r="DD5" s="629" t="s">
        <v>111</v>
      </c>
      <c r="DE5" s="572" t="s">
        <v>103</v>
      </c>
      <c r="DF5" s="630" t="s">
        <v>104</v>
      </c>
      <c r="DG5" s="630" t="s">
        <v>112</v>
      </c>
      <c r="DH5" s="630" t="s">
        <v>105</v>
      </c>
      <c r="DI5" s="632" t="s">
        <v>109</v>
      </c>
      <c r="DJ5" s="626" t="str">
        <f>CE5</f>
        <v>QED</v>
      </c>
      <c r="DK5" s="629" t="s">
        <v>111</v>
      </c>
      <c r="DL5" s="732" t="s">
        <v>103</v>
      </c>
      <c r="DM5" s="733" t="s">
        <v>104</v>
      </c>
      <c r="DN5" s="734" t="s">
        <v>112</v>
      </c>
      <c r="DO5" s="735" t="s">
        <v>105</v>
      </c>
      <c r="DP5" s="736" t="s">
        <v>109</v>
      </c>
      <c r="DQ5" s="737" t="str">
        <f>CE5</f>
        <v>QED</v>
      </c>
      <c r="DR5" s="738" t="s">
        <v>111</v>
      </c>
      <c r="DS5" s="732" t="s">
        <v>103</v>
      </c>
      <c r="DT5" s="734" t="s">
        <v>104</v>
      </c>
      <c r="DU5" s="734" t="s">
        <v>112</v>
      </c>
      <c r="DV5" s="735" t="s">
        <v>105</v>
      </c>
      <c r="DW5" s="739" t="s">
        <v>109</v>
      </c>
      <c r="DX5" s="737" t="str">
        <f>CE5</f>
        <v>QED</v>
      </c>
      <c r="DY5" s="738" t="s">
        <v>111</v>
      </c>
      <c r="DZ5" s="732" t="s">
        <v>103</v>
      </c>
      <c r="EA5" s="734" t="s">
        <v>104</v>
      </c>
      <c r="EB5" s="734" t="s">
        <v>112</v>
      </c>
      <c r="EC5" s="735" t="s">
        <v>105</v>
      </c>
      <c r="ED5" s="739" t="s">
        <v>109</v>
      </c>
      <c r="EE5" s="737" t="str">
        <f>CE5</f>
        <v>QED</v>
      </c>
      <c r="EF5" s="738" t="s">
        <v>111</v>
      </c>
      <c r="EG5" s="732" t="s">
        <v>103</v>
      </c>
      <c r="EH5" s="734" t="s">
        <v>104</v>
      </c>
      <c r="EI5" s="734" t="s">
        <v>112</v>
      </c>
      <c r="EJ5" s="735" t="s">
        <v>105</v>
      </c>
      <c r="EK5" s="739" t="s">
        <v>109</v>
      </c>
      <c r="EL5" s="737" t="str">
        <f>CE5</f>
        <v>QED</v>
      </c>
      <c r="EM5" s="738" t="s">
        <v>111</v>
      </c>
      <c r="EN5" s="740" t="s">
        <v>103</v>
      </c>
      <c r="EO5" s="734" t="s">
        <v>104</v>
      </c>
      <c r="EP5" s="734" t="s">
        <v>112</v>
      </c>
      <c r="EQ5" s="735" t="s">
        <v>105</v>
      </c>
      <c r="ER5" s="739" t="s">
        <v>109</v>
      </c>
      <c r="ES5" s="737" t="str">
        <f>CE5</f>
        <v>QED</v>
      </c>
      <c r="ET5" s="738" t="s">
        <v>111</v>
      </c>
    </row>
    <row r="6" spans="1:150" ht="12" customHeight="1">
      <c r="A6" s="741"/>
      <c r="B6" s="742"/>
      <c r="C6" s="742"/>
      <c r="D6" s="742"/>
      <c r="E6" s="742"/>
      <c r="F6" s="743"/>
      <c r="G6" s="744"/>
      <c r="H6" s="745"/>
      <c r="I6" s="746"/>
      <c r="J6" s="574"/>
      <c r="K6" s="747"/>
      <c r="L6" s="748"/>
      <c r="M6" s="745"/>
      <c r="N6" s="746"/>
      <c r="O6" s="574"/>
      <c r="P6" s="747"/>
      <c r="Q6" s="748"/>
      <c r="R6" s="745"/>
      <c r="S6" s="746"/>
      <c r="T6" s="574"/>
      <c r="U6" s="747"/>
      <c r="V6" s="748"/>
      <c r="W6" s="745"/>
      <c r="X6" s="746"/>
      <c r="Y6" s="574"/>
      <c r="Z6" s="747"/>
      <c r="AA6" s="748"/>
      <c r="AB6" s="745"/>
      <c r="AC6" s="746"/>
      <c r="AD6" s="574"/>
      <c r="AE6" s="747"/>
      <c r="AF6" s="748"/>
      <c r="AG6" s="745"/>
      <c r="AH6" s="746"/>
      <c r="AI6" s="574"/>
      <c r="AJ6" s="747"/>
      <c r="AK6" s="749"/>
      <c r="AL6" s="750"/>
      <c r="AM6" s="576"/>
      <c r="AN6" s="576"/>
      <c r="AO6" s="751"/>
      <c r="AP6" s="576"/>
      <c r="AQ6" s="576"/>
      <c r="AR6" s="752"/>
      <c r="AS6" s="753"/>
      <c r="AT6" s="754"/>
      <c r="AU6" s="576"/>
      <c r="AV6" s="576"/>
      <c r="AW6" s="751"/>
      <c r="AX6" s="755"/>
      <c r="AY6" s="756"/>
      <c r="AZ6" s="752"/>
      <c r="BA6" s="753"/>
      <c r="BB6" s="754"/>
      <c r="BC6" s="576"/>
      <c r="BD6" s="576"/>
      <c r="BE6" s="576"/>
      <c r="BF6" s="755"/>
      <c r="BG6" s="756"/>
      <c r="BH6" s="752"/>
      <c r="BI6" s="757"/>
      <c r="BJ6" s="754"/>
      <c r="BK6" s="576"/>
      <c r="BL6" s="576"/>
      <c r="BM6" s="576"/>
      <c r="BN6" s="755"/>
      <c r="BO6" s="756"/>
      <c r="BP6" s="752"/>
      <c r="BQ6" s="753"/>
      <c r="BR6" s="754"/>
      <c r="BS6" s="576"/>
      <c r="BT6" s="576"/>
      <c r="BU6" s="576"/>
      <c r="BV6" s="755"/>
      <c r="BW6" s="756"/>
      <c r="BX6" s="752"/>
      <c r="BY6" s="753"/>
      <c r="BZ6" s="754"/>
      <c r="CA6" s="576"/>
      <c r="CB6" s="576"/>
      <c r="CC6" s="576"/>
      <c r="CD6" s="755"/>
      <c r="CE6" s="756"/>
      <c r="CF6" s="758"/>
      <c r="CG6" s="753"/>
      <c r="CH6" s="754"/>
      <c r="CI6" s="759"/>
      <c r="CJ6" s="759"/>
      <c r="CK6" s="759"/>
      <c r="CL6" s="755"/>
      <c r="CM6" s="756"/>
      <c r="CN6" s="758"/>
      <c r="CO6" s="753"/>
      <c r="CP6" s="754"/>
      <c r="CQ6" s="576"/>
      <c r="CR6" s="576"/>
      <c r="CS6" s="576"/>
      <c r="CT6" s="755"/>
      <c r="CU6" s="756"/>
      <c r="CV6" s="758"/>
      <c r="CW6" s="753"/>
      <c r="CX6" s="754"/>
      <c r="CY6" s="577"/>
      <c r="CZ6" s="576"/>
      <c r="DA6" s="577"/>
      <c r="DB6" s="760"/>
      <c r="DC6" s="756"/>
      <c r="DD6" s="758"/>
      <c r="DE6" s="575"/>
      <c r="DF6" s="577"/>
      <c r="DG6" s="577"/>
      <c r="DH6" s="577"/>
      <c r="DI6" s="755"/>
      <c r="DJ6" s="756"/>
      <c r="DK6" s="758"/>
      <c r="DL6" s="575"/>
      <c r="DM6" s="577"/>
      <c r="DN6" s="576"/>
      <c r="DO6" s="576"/>
      <c r="DP6" s="760"/>
      <c r="DQ6" s="756"/>
      <c r="DR6" s="758"/>
      <c r="DS6" s="575"/>
      <c r="DT6" s="759"/>
      <c r="DU6" s="576"/>
      <c r="DV6" s="576"/>
      <c r="DW6" s="755"/>
      <c r="DX6" s="756"/>
      <c r="DY6" s="758"/>
      <c r="DZ6" s="575"/>
      <c r="EA6" s="576"/>
      <c r="EB6" s="576"/>
      <c r="EC6" s="576"/>
      <c r="ED6" s="755"/>
      <c r="EE6" s="756"/>
      <c r="EF6" s="758"/>
      <c r="EG6" s="575"/>
      <c r="EH6" s="576"/>
      <c r="EI6" s="576"/>
      <c r="EJ6" s="576"/>
      <c r="EK6" s="755"/>
      <c r="EL6" s="756"/>
      <c r="EM6" s="758"/>
      <c r="EN6" s="754"/>
      <c r="EO6" s="759"/>
      <c r="EP6" s="576"/>
      <c r="EQ6" s="576"/>
      <c r="ER6" s="755"/>
      <c r="ES6" s="756"/>
      <c r="ET6" s="758"/>
    </row>
    <row r="7" spans="1:150" ht="12" customHeight="1">
      <c r="A7" s="889" t="s">
        <v>114</v>
      </c>
      <c r="B7" s="890"/>
      <c r="C7" s="890"/>
      <c r="D7" s="890"/>
      <c r="E7" s="890"/>
      <c r="F7" s="891"/>
      <c r="G7" s="892"/>
      <c r="H7" s="893"/>
      <c r="I7" s="894"/>
      <c r="J7" s="895"/>
      <c r="K7" s="896"/>
      <c r="L7" s="897"/>
      <c r="M7" s="898"/>
      <c r="N7" s="894"/>
      <c r="O7" s="895"/>
      <c r="P7" s="896"/>
      <c r="Q7" s="897" t="e">
        <f>#REF!</f>
        <v>#REF!</v>
      </c>
      <c r="R7" s="898"/>
      <c r="S7" s="894" t="e">
        <f>[12]Forecasts!$K$32/4</f>
        <v>#REF!</v>
      </c>
      <c r="T7" s="899"/>
      <c r="U7" s="900"/>
      <c r="V7" s="897" t="e">
        <f>#REF!</f>
        <v>#REF!</v>
      </c>
      <c r="W7" s="893" t="e">
        <f>[6]st!$AE$142</f>
        <v>#REF!</v>
      </c>
      <c r="X7" s="894" t="e">
        <f>[12]Forecasts!$L$32/4</f>
        <v>#REF!</v>
      </c>
      <c r="Y7" s="895" t="e">
        <f>AVERAGE(V7:X7)</f>
        <v>#REF!</v>
      </c>
      <c r="Z7" s="896"/>
      <c r="AA7" s="897" t="e">
        <f>#REF!</f>
        <v>#REF!</v>
      </c>
      <c r="AB7" s="893" t="e">
        <f>[7]ontdat!$EF$145</f>
        <v>#REF!</v>
      </c>
      <c r="AC7" s="894" t="e">
        <f>#REF!/4</f>
        <v>#REF!</v>
      </c>
      <c r="AD7" s="901" t="e">
        <f>AVERAGE(AA7:AC7)</f>
        <v>#REF!</v>
      </c>
      <c r="AE7" s="900"/>
      <c r="AF7" s="897" t="e">
        <f>#REF!</f>
        <v>#REF!</v>
      </c>
      <c r="AG7" s="893" t="e">
        <f>[7]ontdat!$EG$145</f>
        <v>#REF!</v>
      </c>
      <c r="AH7" s="894" t="e">
        <f>#REF!/4</f>
        <v>#REF!</v>
      </c>
      <c r="AI7" s="895" t="e">
        <f>AVERAGE(AF7:AH7)</f>
        <v>#REF!</v>
      </c>
      <c r="AJ7" s="896"/>
      <c r="AK7" s="902"/>
      <c r="AL7" s="897"/>
      <c r="AM7" s="893"/>
      <c r="AN7" s="894"/>
      <c r="AO7" s="903"/>
      <c r="AP7" s="904"/>
      <c r="AQ7" s="904"/>
      <c r="AR7" s="888"/>
      <c r="AS7" s="905"/>
      <c r="AT7" s="897" t="e">
        <f>#REF!</f>
        <v>#REF!</v>
      </c>
      <c r="AU7" s="893" t="e">
        <f>[7]ontdat!$AI$545</f>
        <v>#REF!</v>
      </c>
      <c r="AV7" s="894" t="s">
        <v>115</v>
      </c>
      <c r="AW7" s="903">
        <v>2.1</v>
      </c>
      <c r="AX7" s="904"/>
      <c r="AY7" s="904" t="s">
        <v>115</v>
      </c>
      <c r="AZ7" s="888" t="e">
        <f>AVERAGE(AT7:AY7)</f>
        <v>#REF!</v>
      </c>
      <c r="BA7" s="905"/>
      <c r="BB7" s="897" t="e">
        <f>[8]st!$E$8</f>
        <v>#REF!</v>
      </c>
      <c r="BC7" s="893" t="e">
        <f>#REF!</f>
        <v>#REF!</v>
      </c>
      <c r="BD7" s="894" t="s">
        <v>115</v>
      </c>
      <c r="BE7" s="906">
        <v>2.8</v>
      </c>
      <c r="BF7" s="904"/>
      <c r="BG7" s="904" t="s">
        <v>115</v>
      </c>
      <c r="BH7" s="888" t="e">
        <f>AVERAGE(BB7:BG7)</f>
        <v>#REF!</v>
      </c>
      <c r="BI7" s="907"/>
      <c r="BJ7" s="897" t="e">
        <f>[8]st!$F$8</f>
        <v>#REF!</v>
      </c>
      <c r="BK7" s="893" t="e">
        <f>[9]ontdat!$AK$548</f>
        <v>#REF!</v>
      </c>
      <c r="BL7" s="894" t="s">
        <v>115</v>
      </c>
      <c r="BM7" s="906">
        <v>2.4</v>
      </c>
      <c r="BN7" s="904" t="s">
        <v>115</v>
      </c>
      <c r="BO7" s="904" t="s">
        <v>115</v>
      </c>
      <c r="BP7" s="888" t="e">
        <f>AVERAGE(BJ7:BO7)</f>
        <v>#REF!</v>
      </c>
      <c r="BQ7" s="908"/>
      <c r="BR7" s="897">
        <v>3.3757355546446757</v>
      </c>
      <c r="BS7" s="893">
        <v>3.162821287721429</v>
      </c>
      <c r="BT7" s="894" t="s">
        <v>115</v>
      </c>
      <c r="BU7" s="893">
        <v>3.3</v>
      </c>
      <c r="BV7" s="894" t="s">
        <v>115</v>
      </c>
      <c r="BW7" s="904"/>
      <c r="BX7" s="888">
        <f>AVERAGE(BR7:BW7)</f>
        <v>3.2795189474553683</v>
      </c>
      <c r="BY7" s="908"/>
      <c r="BZ7" s="897">
        <v>2.8597560975609677</v>
      </c>
      <c r="CA7" s="893">
        <v>2.7010910988865433</v>
      </c>
      <c r="CB7" s="894" t="s">
        <v>115</v>
      </c>
      <c r="CC7" s="909">
        <v>2.8</v>
      </c>
      <c r="CD7" s="893" t="s">
        <v>115</v>
      </c>
      <c r="CE7" s="894">
        <v>2.8330129904559964</v>
      </c>
      <c r="CF7" s="888">
        <f>AVERAGE(BZ7:CE7)</f>
        <v>2.7984650467258771</v>
      </c>
      <c r="CG7" s="908"/>
      <c r="CH7" s="897">
        <v>2.2340529640045625</v>
      </c>
      <c r="CI7" s="894">
        <v>2.1297014899034128</v>
      </c>
      <c r="CJ7" s="894" t="s">
        <v>115</v>
      </c>
      <c r="CK7" s="894">
        <v>2.1</v>
      </c>
      <c r="CL7" s="893" t="s">
        <v>115</v>
      </c>
      <c r="CM7" s="894">
        <f>[13]ON!$AF$55</f>
        <v>1.7232501504307551</v>
      </c>
      <c r="CN7" s="888">
        <f>AVERAGE(CH7:CM7)</f>
        <v>2.046751151084683</v>
      </c>
      <c r="CO7" s="908"/>
      <c r="CP7" s="910">
        <v>-4.9905229332463028</v>
      </c>
      <c r="CQ7" s="893">
        <v>-4.9905229332463001</v>
      </c>
      <c r="CR7" s="909" t="s">
        <v>115</v>
      </c>
      <c r="CS7" s="893">
        <v>-5</v>
      </c>
      <c r="CT7" s="893" t="s">
        <v>115</v>
      </c>
      <c r="CU7" s="894">
        <v>-4.3501933070569603</v>
      </c>
      <c r="CV7" s="888">
        <f>AVERAGE(CP7:CU7)</f>
        <v>-4.8328097933873906</v>
      </c>
      <c r="CW7" s="908"/>
      <c r="CX7" s="910"/>
      <c r="CY7" s="893"/>
      <c r="CZ7" s="893"/>
      <c r="DA7" s="893"/>
      <c r="DB7" s="894"/>
      <c r="DC7" s="894"/>
      <c r="DD7" s="888"/>
      <c r="DE7" s="910"/>
      <c r="DF7" s="893"/>
      <c r="DG7" s="893"/>
      <c r="DH7" s="893"/>
      <c r="DI7" s="894"/>
      <c r="DJ7" s="894"/>
      <c r="DK7" s="888"/>
      <c r="DL7" s="910">
        <v>1.5015602078812558</v>
      </c>
      <c r="DM7" s="893">
        <v>1.7630032789667016</v>
      </c>
      <c r="DN7" s="894"/>
      <c r="DO7" s="909"/>
      <c r="DP7" s="894"/>
      <c r="DQ7" s="894"/>
      <c r="DR7" s="888"/>
      <c r="DS7" s="910">
        <v>0.78329722044544436</v>
      </c>
      <c r="DT7" s="911">
        <v>1.0597428999634673</v>
      </c>
      <c r="DU7" s="894"/>
      <c r="DV7" s="912"/>
      <c r="DW7" s="894"/>
      <c r="DX7" s="894"/>
      <c r="DY7" s="888"/>
      <c r="DZ7" s="910">
        <v>1.9743450455660136</v>
      </c>
      <c r="EA7" s="911">
        <v>2.0763430514542991</v>
      </c>
      <c r="EB7" s="894"/>
      <c r="EC7" s="912"/>
      <c r="ED7" s="894"/>
      <c r="EE7" s="894"/>
      <c r="EF7" s="888"/>
      <c r="EG7" s="910">
        <v>2.1435600462767823</v>
      </c>
      <c r="EH7" s="911">
        <v>2.4809689287325298</v>
      </c>
      <c r="EI7" s="894"/>
      <c r="EJ7" s="912"/>
      <c r="EK7" s="894"/>
      <c r="EL7" s="894"/>
      <c r="EM7" s="888"/>
      <c r="EN7" s="910">
        <v>2.2243806997590965</v>
      </c>
      <c r="EO7" s="911">
        <v>2.6057983009346142</v>
      </c>
      <c r="EP7" s="894"/>
      <c r="EQ7" s="912"/>
      <c r="ER7" s="894"/>
      <c r="ES7" s="894"/>
      <c r="ET7" s="888"/>
    </row>
    <row r="8" spans="1:150" ht="12" customHeight="1">
      <c r="A8" s="741"/>
      <c r="B8" s="742"/>
      <c r="C8" s="742"/>
      <c r="D8" s="742"/>
      <c r="E8" s="742"/>
      <c r="F8" s="743"/>
      <c r="G8" s="744"/>
      <c r="H8" s="745"/>
      <c r="I8" s="761"/>
      <c r="J8" s="574"/>
      <c r="K8" s="762"/>
      <c r="L8" s="748"/>
      <c r="M8" s="763"/>
      <c r="N8" s="761"/>
      <c r="O8" s="574"/>
      <c r="P8" s="762"/>
      <c r="Q8" s="748"/>
      <c r="R8" s="763"/>
      <c r="S8" s="761"/>
      <c r="T8" s="764"/>
      <c r="U8" s="765"/>
      <c r="V8" s="748"/>
      <c r="W8" s="763"/>
      <c r="X8" s="761"/>
      <c r="Y8" s="574"/>
      <c r="Z8" s="762"/>
      <c r="AA8" s="748"/>
      <c r="AB8" s="745"/>
      <c r="AC8" s="761"/>
      <c r="AD8" s="766"/>
      <c r="AE8" s="765"/>
      <c r="AF8" s="748"/>
      <c r="AG8" s="745"/>
      <c r="AH8" s="761"/>
      <c r="AI8" s="574"/>
      <c r="AJ8" s="762"/>
      <c r="AK8" s="749"/>
      <c r="AL8" s="748"/>
      <c r="AM8" s="580"/>
      <c r="AN8" s="580"/>
      <c r="AO8" s="767"/>
      <c r="AP8" s="581"/>
      <c r="AQ8" s="581"/>
      <c r="AR8" s="768"/>
      <c r="AS8" s="769"/>
      <c r="AT8" s="748"/>
      <c r="AU8" s="580"/>
      <c r="AV8" s="580"/>
      <c r="AW8" s="767"/>
      <c r="AX8" s="770"/>
      <c r="AY8" s="581"/>
      <c r="AZ8" s="768"/>
      <c r="BA8" s="769"/>
      <c r="BB8" s="748"/>
      <c r="BC8" s="580"/>
      <c r="BD8" s="580"/>
      <c r="BE8" s="581"/>
      <c r="BF8" s="770"/>
      <c r="BG8" s="581"/>
      <c r="BH8" s="768"/>
      <c r="BI8" s="757"/>
      <c r="BJ8" s="748"/>
      <c r="BK8" s="580"/>
      <c r="BL8" s="580"/>
      <c r="BM8" s="581"/>
      <c r="BN8" s="771"/>
      <c r="BO8" s="581"/>
      <c r="BP8" s="768"/>
      <c r="BQ8" s="753"/>
      <c r="BR8" s="748"/>
      <c r="BS8" s="580"/>
      <c r="BT8" s="580"/>
      <c r="BU8" s="580"/>
      <c r="BV8" s="771"/>
      <c r="BW8" s="581"/>
      <c r="BX8" s="768"/>
      <c r="BY8" s="753"/>
      <c r="BZ8" s="748"/>
      <c r="CA8" s="580"/>
      <c r="CB8" s="761"/>
      <c r="CC8" s="580"/>
      <c r="CD8" s="582"/>
      <c r="CE8" s="580"/>
      <c r="CF8" s="772"/>
      <c r="CG8" s="753"/>
      <c r="CH8" s="748"/>
      <c r="CI8" s="761"/>
      <c r="CJ8" s="761"/>
      <c r="CK8" s="767"/>
      <c r="CL8" s="582"/>
      <c r="CM8" s="580"/>
      <c r="CN8" s="772"/>
      <c r="CO8" s="753"/>
      <c r="CP8" s="573"/>
      <c r="CQ8" s="580"/>
      <c r="CR8" s="581"/>
      <c r="CS8" s="581"/>
      <c r="CT8" s="582"/>
      <c r="CU8" s="580"/>
      <c r="CV8" s="773"/>
      <c r="CW8" s="753"/>
      <c r="CX8" s="573"/>
      <c r="CY8" s="578"/>
      <c r="CZ8" s="578"/>
      <c r="DA8" s="578"/>
      <c r="DB8" s="774"/>
      <c r="DC8" s="580"/>
      <c r="DD8" s="772"/>
      <c r="DE8" s="573"/>
      <c r="DF8" s="578"/>
      <c r="DG8" s="578"/>
      <c r="DH8" s="578"/>
      <c r="DI8" s="775"/>
      <c r="DJ8" s="761"/>
      <c r="DK8" s="772"/>
      <c r="DL8" s="573"/>
      <c r="DM8" s="578"/>
      <c r="DN8" s="580"/>
      <c r="DO8" s="581"/>
      <c r="DP8" s="774"/>
      <c r="DQ8" s="580"/>
      <c r="DR8" s="772"/>
      <c r="DS8" s="573"/>
      <c r="DT8" s="761"/>
      <c r="DU8" s="580"/>
      <c r="DV8" s="581"/>
      <c r="DW8" s="775"/>
      <c r="DX8" s="580"/>
      <c r="DY8" s="772"/>
      <c r="DZ8" s="573"/>
      <c r="EA8" s="761"/>
      <c r="EB8" s="580"/>
      <c r="EC8" s="581"/>
      <c r="ED8" s="775"/>
      <c r="EE8" s="580"/>
      <c r="EF8" s="772"/>
      <c r="EG8" s="573"/>
      <c r="EH8" s="761"/>
      <c r="EI8" s="580"/>
      <c r="EJ8" s="581"/>
      <c r="EK8" s="775"/>
      <c r="EL8" s="580"/>
      <c r="EM8" s="772"/>
      <c r="EN8" s="573"/>
      <c r="EO8" s="761"/>
      <c r="EP8" s="580"/>
      <c r="EQ8" s="581"/>
      <c r="ER8" s="775"/>
      <c r="ES8" s="580"/>
      <c r="ET8" s="772"/>
    </row>
    <row r="9" spans="1:150" ht="12" customHeight="1">
      <c r="A9" s="913"/>
      <c r="B9" s="914" t="s">
        <v>116</v>
      </c>
      <c r="C9" s="915"/>
      <c r="D9" s="915"/>
      <c r="E9" s="915"/>
      <c r="F9" s="916"/>
      <c r="G9" s="917"/>
      <c r="H9" s="893"/>
      <c r="I9" s="918"/>
      <c r="J9" s="895"/>
      <c r="K9" s="919"/>
      <c r="L9" s="920"/>
      <c r="M9" s="898"/>
      <c r="N9" s="918"/>
      <c r="O9" s="895"/>
      <c r="P9" s="919"/>
      <c r="Q9" s="920" t="e">
        <f>#REF!</f>
        <v>#REF!</v>
      </c>
      <c r="R9" s="898" t="e">
        <f>#REF!</f>
        <v>#REF!</v>
      </c>
      <c r="S9" s="918" t="e">
        <f>[12]Forecasts!$K$33/4</f>
        <v>#REF!</v>
      </c>
      <c r="T9" s="899" t="e">
        <f>AVERAGE(Q9:S9)</f>
        <v>#REF!</v>
      </c>
      <c r="U9" s="921"/>
      <c r="V9" s="920" t="e">
        <f>#REF!</f>
        <v>#REF!</v>
      </c>
      <c r="W9" s="893" t="e">
        <f>[6]st!$AE$145</f>
        <v>#REF!</v>
      </c>
      <c r="X9" s="894" t="e">
        <f>[12]Forecasts!$L$33/4</f>
        <v>#REF!</v>
      </c>
      <c r="Y9" s="895" t="e">
        <f>AVERAGE(V9:X9)</f>
        <v>#REF!</v>
      </c>
      <c r="Z9" s="922"/>
      <c r="AA9" s="897" t="e">
        <f>#REF!</f>
        <v>#REF!</v>
      </c>
      <c r="AB9" s="893" t="e">
        <f>[7]ontdat!$EF$148</f>
        <v>#REF!</v>
      </c>
      <c r="AC9" s="894" t="e">
        <f>#REF!/4</f>
        <v>#REF!</v>
      </c>
      <c r="AD9" s="901" t="e">
        <f>AVERAGE(AA9:AC9)</f>
        <v>#REF!</v>
      </c>
      <c r="AE9" s="923"/>
      <c r="AF9" s="897" t="e">
        <f>#REF!</f>
        <v>#REF!</v>
      </c>
      <c r="AG9" s="893" t="e">
        <f>[7]ontdat!$EG$148</f>
        <v>#REF!</v>
      </c>
      <c r="AH9" s="918" t="e">
        <f>#REF!/4</f>
        <v>#REF!</v>
      </c>
      <c r="AI9" s="895" t="e">
        <f>AVERAGE(AF9:AH9)</f>
        <v>#REF!</v>
      </c>
      <c r="AJ9" s="919"/>
      <c r="AK9" s="924"/>
      <c r="AL9" s="920"/>
      <c r="AM9" s="893"/>
      <c r="AN9" s="909"/>
      <c r="AO9" s="903"/>
      <c r="AP9" s="904"/>
      <c r="AQ9" s="904"/>
      <c r="AR9" s="888"/>
      <c r="AS9" s="924"/>
      <c r="AT9" s="920" t="e">
        <f>#REF!</f>
        <v>#REF!</v>
      </c>
      <c r="AU9" s="893" t="e">
        <f>[7]ontdat!$AI$548</f>
        <v>#REF!</v>
      </c>
      <c r="AV9" s="909" t="e">
        <f>#REF!</f>
        <v>#REF!</v>
      </c>
      <c r="AW9" s="903">
        <v>2.5</v>
      </c>
      <c r="AX9" s="898" t="e">
        <f>[14]Sheet1!$D$6</f>
        <v>#REF!</v>
      </c>
      <c r="AY9" s="904" t="s">
        <v>115</v>
      </c>
      <c r="AZ9" s="888" t="e">
        <f>AVERAGE(AT9:AY9)</f>
        <v>#REF!</v>
      </c>
      <c r="BA9" s="924"/>
      <c r="BB9" s="920" t="e">
        <f>[8]st!$E$10</f>
        <v>#REF!</v>
      </c>
      <c r="BC9" s="893" t="e">
        <f>#REF!</f>
        <v>#REF!</v>
      </c>
      <c r="BD9" s="893" t="e">
        <f>#REF!</f>
        <v>#REF!</v>
      </c>
      <c r="BE9" s="906">
        <v>3.2</v>
      </c>
      <c r="BF9" s="898" t="e">
        <f>[14]Sheet1!$E$6</f>
        <v>#REF!</v>
      </c>
      <c r="BG9" s="904" t="s">
        <v>115</v>
      </c>
      <c r="BH9" s="888" t="e">
        <f>AVERAGE(BB9:BG9)</f>
        <v>#REF!</v>
      </c>
      <c r="BI9" s="925"/>
      <c r="BJ9" s="920" t="e">
        <f>[8]st!$F$10</f>
        <v>#REF!</v>
      </c>
      <c r="BK9" s="893" t="e">
        <f>[9]ontdat!$AK$551</f>
        <v>#REF!</v>
      </c>
      <c r="BL9" s="893" t="e">
        <v>#REF!</v>
      </c>
      <c r="BM9" s="906">
        <v>2.6</v>
      </c>
      <c r="BN9" s="898">
        <v>2.9</v>
      </c>
      <c r="BO9" s="904" t="s">
        <v>115</v>
      </c>
      <c r="BP9" s="888" t="e">
        <f>AVERAGE(BJ9:BO9)</f>
        <v>#REF!</v>
      </c>
      <c r="BQ9" s="926"/>
      <c r="BR9" s="920">
        <v>4.0093338750818299</v>
      </c>
      <c r="BS9" s="893">
        <v>3.5883940417698046</v>
      </c>
      <c r="BT9" s="909">
        <v>4.3</v>
      </c>
      <c r="BU9" s="893">
        <v>3.8</v>
      </c>
      <c r="BV9" s="893">
        <v>3.2</v>
      </c>
      <c r="BW9" s="904"/>
      <c r="BX9" s="888">
        <f>AVERAGE(BR9:BW9)</f>
        <v>3.7795455833703264</v>
      </c>
      <c r="BY9" s="926"/>
      <c r="BZ9" s="920">
        <v>2.9033953304851834</v>
      </c>
      <c r="CA9" s="893">
        <v>2.675808015184078</v>
      </c>
      <c r="CB9" s="927">
        <v>2.8</v>
      </c>
      <c r="CC9" s="893">
        <v>2.8</v>
      </c>
      <c r="CD9" s="894">
        <v>2.9</v>
      </c>
      <c r="CE9" s="894">
        <v>2.7835451304797365</v>
      </c>
      <c r="CF9" s="888">
        <f>AVERAGE(BZ9:CE9)</f>
        <v>2.8104580793581664</v>
      </c>
      <c r="CG9" s="926"/>
      <c r="CH9" s="920">
        <v>2.0494762338203243</v>
      </c>
      <c r="CI9" s="894">
        <v>1.870423024113288</v>
      </c>
      <c r="CJ9" s="894" t="e">
        <f>#REF!</f>
        <v>#REF!</v>
      </c>
      <c r="CK9" s="918">
        <v>1.8</v>
      </c>
      <c r="CL9" s="894" t="e">
        <f>'[15]Real GDE'!$C$7</f>
        <v>#REF!</v>
      </c>
      <c r="CM9" s="894">
        <f>[13]ON!$AF$56</f>
        <v>1.312424182957006</v>
      </c>
      <c r="CN9" s="888" t="e">
        <f>AVERAGE(CH9:CM9)</f>
        <v>#REF!</v>
      </c>
      <c r="CO9" s="926"/>
      <c r="CP9" s="928">
        <v>-6.1018677879282013</v>
      </c>
      <c r="CQ9" s="893">
        <v>-6.1018677879282057</v>
      </c>
      <c r="CR9" s="893">
        <v>-6.2</v>
      </c>
      <c r="CS9" s="929">
        <v>-6.1</v>
      </c>
      <c r="CT9" s="894">
        <v>-7.5</v>
      </c>
      <c r="CU9" s="894">
        <v>-5.389745368226273</v>
      </c>
      <c r="CV9" s="888">
        <f>AVERAGE(CP9:CU9)</f>
        <v>-6.2322468240137789</v>
      </c>
      <c r="CW9" s="926"/>
      <c r="CX9" s="928" t="e">
        <f>[16]Sheet1!$BK$32</f>
        <v>#REF!</v>
      </c>
      <c r="CY9" s="929" t="e">
        <f>[17]ontdat!$Q$11</f>
        <v>#REF!</v>
      </c>
      <c r="CZ9" s="929" t="e">
        <f>#REF!</f>
        <v>#REF!</v>
      </c>
      <c r="DA9" s="929">
        <v>4.5999999999999996</v>
      </c>
      <c r="DB9" s="918">
        <v>4.0999999999999996</v>
      </c>
      <c r="DC9" s="894">
        <f>'[18]ONTMT-P(new)'!K222-'[18]ONTMT-P(new)'!K231</f>
        <v>3.6</v>
      </c>
      <c r="DD9" s="888" t="e">
        <f>AVERAGE(CX9:DC9)</f>
        <v>#REF!</v>
      </c>
      <c r="DE9" s="928" t="e">
        <f>[16]Sheet1!$BL$32</f>
        <v>#REF!</v>
      </c>
      <c r="DF9" s="929" t="e">
        <f>[17]st!$Q$11</f>
        <v>#REF!</v>
      </c>
      <c r="DG9" s="929" t="e">
        <f>'[19]Gross Domestic Expenditures'!$AG$8</f>
        <v>#REF!</v>
      </c>
      <c r="DH9" s="929">
        <v>6.2</v>
      </c>
      <c r="DI9" s="894">
        <v>5</v>
      </c>
      <c r="DJ9" s="894">
        <v>8.4634621725097716</v>
      </c>
      <c r="DK9" s="888" t="e">
        <f>AVERAGE(DE9:DJ9)</f>
        <v>#REF!</v>
      </c>
      <c r="DL9" s="928">
        <v>1.97212008376709</v>
      </c>
      <c r="DM9" s="929">
        <v>2.0890771095600558</v>
      </c>
      <c r="DN9" s="929">
        <v>1.6</v>
      </c>
      <c r="DO9" s="929">
        <v>2.1</v>
      </c>
      <c r="DP9" s="929">
        <v>1.3</v>
      </c>
      <c r="DQ9" s="893">
        <v>2.4</v>
      </c>
      <c r="DR9" s="899">
        <f t="shared" ref="DR9:DR15" si="0">AVERAGE(DL9:DQ9)</f>
        <v>1.9101995322211911</v>
      </c>
      <c r="DS9" s="928">
        <v>0.92436507776441168</v>
      </c>
      <c r="DT9" s="929">
        <v>0.72918347545851692</v>
      </c>
      <c r="DU9" s="929">
        <v>0.4</v>
      </c>
      <c r="DV9" s="929">
        <v>0.4</v>
      </c>
      <c r="DW9" s="893">
        <v>0.2</v>
      </c>
      <c r="DX9" s="894">
        <v>1.7000000000000002</v>
      </c>
      <c r="DY9" s="888">
        <f>AVERAGE(DS9:DX9)</f>
        <v>0.72559142553715483</v>
      </c>
      <c r="DZ9" s="928">
        <v>2.5254426514252968</v>
      </c>
      <c r="EA9" s="929">
        <v>2.2145625660303869</v>
      </c>
      <c r="EB9" s="929">
        <v>1.7</v>
      </c>
      <c r="EC9" s="929"/>
      <c r="ED9" s="893">
        <v>2.6</v>
      </c>
      <c r="EE9" s="894">
        <v>1.9</v>
      </c>
      <c r="EF9" s="888">
        <f>AVERAGE(DZ9:EE9)</f>
        <v>2.1880010434911368</v>
      </c>
      <c r="EG9" s="928">
        <v>2.7055686444512106</v>
      </c>
      <c r="EH9" s="929">
        <v>2.7507239728530752</v>
      </c>
      <c r="EI9" s="929">
        <v>2.7</v>
      </c>
      <c r="EJ9" s="929"/>
      <c r="EK9" s="893"/>
      <c r="EL9" s="894">
        <v>3.8</v>
      </c>
      <c r="EM9" s="888">
        <f>AVERAGE(EG9:EL9)</f>
        <v>2.9890731543260713</v>
      </c>
      <c r="EN9" s="928">
        <v>2.7652476743955967</v>
      </c>
      <c r="EO9" s="929">
        <v>2.9419020845084187</v>
      </c>
      <c r="EP9" s="929">
        <v>3</v>
      </c>
      <c r="EQ9" s="929"/>
      <c r="ER9" s="893"/>
      <c r="ES9" s="894">
        <v>2.5</v>
      </c>
      <c r="ET9" s="888">
        <f>AVERAGE(EN9:ES9)</f>
        <v>2.8017874397260041</v>
      </c>
    </row>
    <row r="10" spans="1:150" ht="12" customHeight="1">
      <c r="A10" s="776"/>
      <c r="B10" s="777"/>
      <c r="C10" s="778" t="s">
        <v>117</v>
      </c>
      <c r="D10" s="778"/>
      <c r="E10" s="778"/>
      <c r="F10" s="779"/>
      <c r="G10" s="780"/>
      <c r="H10" s="109"/>
      <c r="I10" s="781"/>
      <c r="J10" s="782"/>
      <c r="K10" s="783"/>
      <c r="L10" s="784"/>
      <c r="M10" s="112"/>
      <c r="N10" s="781"/>
      <c r="O10" s="782"/>
      <c r="P10" s="783"/>
      <c r="Q10" s="784" t="e">
        <f>#REF!</f>
        <v>#REF!</v>
      </c>
      <c r="R10" s="112"/>
      <c r="S10" s="781"/>
      <c r="T10" s="785"/>
      <c r="U10" s="786"/>
      <c r="V10" s="784" t="e">
        <f>#REF!</f>
        <v>#REF!</v>
      </c>
      <c r="W10" s="109" t="e">
        <f>[6]st!$AE$148</f>
        <v>#REF!</v>
      </c>
      <c r="X10" s="787"/>
      <c r="Y10" s="782" t="e">
        <f t="shared" ref="Y10:Y14" si="1">AVERAGE(V10:X10)</f>
        <v>#REF!</v>
      </c>
      <c r="Z10" s="788"/>
      <c r="AA10" s="789" t="e">
        <f>#REF!</f>
        <v>#REF!</v>
      </c>
      <c r="AB10" s="109" t="e">
        <f>[7]ontdat!$EF$151</f>
        <v>#REF!</v>
      </c>
      <c r="AC10" s="787"/>
      <c r="AD10" s="790" t="e">
        <f t="shared" ref="AD10:AD14" si="2">AVERAGE(AA10:AC10)</f>
        <v>#REF!</v>
      </c>
      <c r="AE10" s="114"/>
      <c r="AF10" s="789" t="e">
        <f>#REF!</f>
        <v>#REF!</v>
      </c>
      <c r="AG10" s="109" t="e">
        <f>[7]ontdat!$EG$151</f>
        <v>#REF!</v>
      </c>
      <c r="AH10" s="781"/>
      <c r="AI10" s="782" t="e">
        <f t="shared" ref="AI10:AI14" si="3">AVERAGE(AF10:AH10)</f>
        <v>#REF!</v>
      </c>
      <c r="AJ10" s="783"/>
      <c r="AK10" s="791"/>
      <c r="AL10" s="784"/>
      <c r="AM10" s="109"/>
      <c r="AN10" s="580"/>
      <c r="AO10" s="774"/>
      <c r="AP10" s="792"/>
      <c r="AQ10" s="792"/>
      <c r="AR10" s="793"/>
      <c r="AS10" s="791"/>
      <c r="AT10" s="784" t="e">
        <f>#REF!</f>
        <v>#REF!</v>
      </c>
      <c r="AU10" s="109" t="e">
        <f>[7]ontdat!$AI$551</f>
        <v>#REF!</v>
      </c>
      <c r="AV10" s="580" t="e">
        <f>#REF!</f>
        <v>#REF!</v>
      </c>
      <c r="AW10" s="774" t="s">
        <v>115</v>
      </c>
      <c r="AX10" s="112" t="e">
        <f>[14]Sheet1!$D$8</f>
        <v>#REF!</v>
      </c>
      <c r="AY10" s="792" t="s">
        <v>115</v>
      </c>
      <c r="AZ10" s="793" t="e">
        <f t="shared" ref="AZ10:AZ35" si="4">AVERAGE(AT10:AY10)</f>
        <v>#REF!</v>
      </c>
      <c r="BA10" s="791"/>
      <c r="BB10" s="784" t="e">
        <f>[8]st!$E$12</f>
        <v>#REF!</v>
      </c>
      <c r="BC10" s="109" t="e">
        <f>#REF!</f>
        <v>#REF!</v>
      </c>
      <c r="BD10" s="580" t="e">
        <f>#REF!</f>
        <v>#REF!</v>
      </c>
      <c r="BE10" s="774" t="s">
        <v>115</v>
      </c>
      <c r="BF10" s="112" t="e">
        <f>[14]Sheet1!$E$8</f>
        <v>#REF!</v>
      </c>
      <c r="BG10" s="792" t="s">
        <v>115</v>
      </c>
      <c r="BH10" s="793" t="e">
        <f t="shared" ref="BH10:BH35" si="5">AVERAGE(BB10:BG10)</f>
        <v>#REF!</v>
      </c>
      <c r="BI10" s="794"/>
      <c r="BJ10" s="784" t="e">
        <f>[8]st!$F$12</f>
        <v>#REF!</v>
      </c>
      <c r="BK10" s="109" t="e">
        <f>[9]ontdat!$AK$554</f>
        <v>#REF!</v>
      </c>
      <c r="BL10" s="580" t="e">
        <v>#REF!</v>
      </c>
      <c r="BM10" s="774" t="s">
        <v>115</v>
      </c>
      <c r="BN10" s="792">
        <v>5.0999999999999996</v>
      </c>
      <c r="BO10" s="792" t="s">
        <v>115</v>
      </c>
      <c r="BP10" s="793" t="e">
        <f t="shared" ref="BP10:BP35" si="6">AVERAGE(BJ10:BO10)</f>
        <v>#REF!</v>
      </c>
      <c r="BQ10" s="795"/>
      <c r="BR10" s="784">
        <v>7.0681409930520314</v>
      </c>
      <c r="BS10" s="109">
        <v>5.4914421284528059</v>
      </c>
      <c r="BT10" s="580">
        <v>6.9</v>
      </c>
      <c r="BU10" s="787" t="s">
        <v>115</v>
      </c>
      <c r="BV10" s="109">
        <v>6.9</v>
      </c>
      <c r="BW10" s="792"/>
      <c r="BX10" s="793">
        <f t="shared" ref="BX10:BX35" si="7">AVERAGE(BR10:BW10)</f>
        <v>6.5898957803762084</v>
      </c>
      <c r="BY10" s="795"/>
      <c r="BZ10" s="784">
        <v>4.9325099397956356</v>
      </c>
      <c r="CA10" s="109">
        <v>4.2949750091123562</v>
      </c>
      <c r="CB10" s="787">
        <v>5</v>
      </c>
      <c r="CC10" s="787" t="s">
        <v>115</v>
      </c>
      <c r="CD10" s="787">
        <v>5</v>
      </c>
      <c r="CE10" s="787">
        <v>5.0000000000000044</v>
      </c>
      <c r="CF10" s="793">
        <f t="shared" ref="CF10:CF15" si="8">AVERAGE(BZ10:CE10)</f>
        <v>4.8454969897815996</v>
      </c>
      <c r="CG10" s="795"/>
      <c r="CH10" s="784">
        <v>3.5462149677125687</v>
      </c>
      <c r="CI10" s="787">
        <v>2.7945294550600464</v>
      </c>
      <c r="CJ10" s="787" t="e">
        <f>#REF!</f>
        <v>#REF!</v>
      </c>
      <c r="CK10" s="781" t="s">
        <v>115</v>
      </c>
      <c r="CL10" s="787" t="e">
        <f>'[15]Real GDE'!$C$9</f>
        <v>#REF!</v>
      </c>
      <c r="CM10" s="787">
        <f>[13]ON!$AF$57</f>
        <v>2.6971551384202375</v>
      </c>
      <c r="CN10" s="793" t="e">
        <f t="shared" ref="CN10:CN15" si="9">AVERAGE(CH10:CM10)</f>
        <v>#REF!</v>
      </c>
      <c r="CO10" s="795"/>
      <c r="CP10" s="796">
        <v>-6.1113167168165807</v>
      </c>
      <c r="CQ10" s="109">
        <v>-6.1113167168165834</v>
      </c>
      <c r="CR10" s="109">
        <v>-6.7</v>
      </c>
      <c r="CS10" s="797" t="s">
        <v>115</v>
      </c>
      <c r="CT10" s="787">
        <v>-16.899999999999999</v>
      </c>
      <c r="CU10" s="787">
        <v>-5.5000080454406408</v>
      </c>
      <c r="CV10" s="793">
        <f t="shared" ref="CV10:CV15" si="10">AVERAGE(CP10:CU10)</f>
        <v>-8.2645282958147597</v>
      </c>
      <c r="CW10" s="795"/>
      <c r="CX10" s="796" t="e">
        <f>[16]Sheet1!$BK$33</f>
        <v>#REF!</v>
      </c>
      <c r="CY10" s="797" t="e">
        <f>[17]ontdat!$AP$554</f>
        <v>#REF!</v>
      </c>
      <c r="CZ10" s="797" t="e">
        <f>#REF!</f>
        <v>#REF!</v>
      </c>
      <c r="DA10" s="797" t="s">
        <v>115</v>
      </c>
      <c r="DB10" s="781"/>
      <c r="DC10" s="787"/>
      <c r="DD10" s="793" t="e">
        <f t="shared" ref="DD10:DD15" si="11">AVERAGE(CX10:DC10)</f>
        <v>#REF!</v>
      </c>
      <c r="DE10" s="796" t="e">
        <f>[16]Sheet1!$BL$33</f>
        <v>#REF!</v>
      </c>
      <c r="DF10" s="797" t="e">
        <f>[17]ontdat!$AQ$554</f>
        <v>#REF!</v>
      </c>
      <c r="DG10" s="797" t="e">
        <f>'[19]Consumer Expenditures'!$AG$11</f>
        <v>#REF!</v>
      </c>
      <c r="DH10" s="797" t="s">
        <v>115</v>
      </c>
      <c r="DI10" s="787"/>
      <c r="DJ10" s="787">
        <v>3.0000000000000027</v>
      </c>
      <c r="DK10" s="793" t="e">
        <f t="shared" ref="DK10:DK15" si="12">AVERAGE(DE10:DJ10)</f>
        <v>#REF!</v>
      </c>
      <c r="DL10" s="796">
        <v>3.207954047222588</v>
      </c>
      <c r="DM10" s="797">
        <v>1.3033326545036417</v>
      </c>
      <c r="DN10" s="797">
        <v>0.8</v>
      </c>
      <c r="DO10" s="797" t="s">
        <v>115</v>
      </c>
      <c r="DP10" s="797"/>
      <c r="DQ10" s="109"/>
      <c r="DR10" s="785">
        <f t="shared" si="0"/>
        <v>1.7704289005754097</v>
      </c>
      <c r="DS10" s="796">
        <v>2.8361222157927344</v>
      </c>
      <c r="DT10" s="797">
        <v>-5.1466424741471783</v>
      </c>
      <c r="DU10" s="797">
        <v>-1</v>
      </c>
      <c r="DV10" s="797"/>
      <c r="DW10" s="787"/>
      <c r="DX10" s="787"/>
      <c r="DY10" s="793">
        <f t="shared" ref="DY10:DY15" si="13">AVERAGE(DS10:DX10)</f>
        <v>-1.1035067527848146</v>
      </c>
      <c r="DZ10" s="796">
        <v>3.8324861208448442</v>
      </c>
      <c r="EA10" s="797">
        <v>0.72963651149999809</v>
      </c>
      <c r="EB10" s="797">
        <v>2.5</v>
      </c>
      <c r="EC10" s="797"/>
      <c r="ED10" s="787"/>
      <c r="EE10" s="787"/>
      <c r="EF10" s="793">
        <f t="shared" ref="EF10:EF15" si="14">AVERAGE(DZ10:EE10)</f>
        <v>2.3540408774482806</v>
      </c>
      <c r="EG10" s="796">
        <v>3.2600387817890852</v>
      </c>
      <c r="EH10" s="797">
        <v>1.2582145146759594</v>
      </c>
      <c r="EI10" s="797">
        <v>6.2</v>
      </c>
      <c r="EJ10" s="797"/>
      <c r="EK10" s="787"/>
      <c r="EL10" s="787"/>
      <c r="EM10" s="793">
        <f t="shared" ref="EM10:EM15" si="15">AVERAGE(EG10:EL10)</f>
        <v>3.5727510988216813</v>
      </c>
      <c r="EN10" s="796">
        <v>3.2429117391575253</v>
      </c>
      <c r="EO10" s="797">
        <v>2.7488570020777425</v>
      </c>
      <c r="EP10" s="797">
        <v>4.4000000000000004</v>
      </c>
      <c r="EQ10" s="797"/>
      <c r="ER10" s="787"/>
      <c r="ES10" s="787"/>
      <c r="ET10" s="793">
        <f t="shared" ref="ET10:ET15" si="16">AVERAGE(EN10:ES10)</f>
        <v>3.4639229137450891</v>
      </c>
    </row>
    <row r="11" spans="1:150" ht="12" customHeight="1">
      <c r="A11" s="913"/>
      <c r="B11" s="930"/>
      <c r="C11" s="915" t="s">
        <v>118</v>
      </c>
      <c r="D11" s="915"/>
      <c r="E11" s="915"/>
      <c r="F11" s="916"/>
      <c r="G11" s="917"/>
      <c r="H11" s="893"/>
      <c r="I11" s="918"/>
      <c r="J11" s="895"/>
      <c r="K11" s="919"/>
      <c r="L11" s="920"/>
      <c r="M11" s="898"/>
      <c r="N11" s="918"/>
      <c r="O11" s="895"/>
      <c r="P11" s="919"/>
      <c r="Q11" s="920" t="e">
        <f>#REF!</f>
        <v>#REF!</v>
      </c>
      <c r="R11" s="898"/>
      <c r="S11" s="918"/>
      <c r="T11" s="899"/>
      <c r="U11" s="921"/>
      <c r="V11" s="920" t="e">
        <f>#REF!</f>
        <v>#REF!</v>
      </c>
      <c r="W11" s="893" t="e">
        <f>[6]st!$AE$151</f>
        <v>#REF!</v>
      </c>
      <c r="X11" s="894"/>
      <c r="Y11" s="895" t="e">
        <f t="shared" si="1"/>
        <v>#REF!</v>
      </c>
      <c r="Z11" s="922"/>
      <c r="AA11" s="897" t="e">
        <f>#REF!</f>
        <v>#REF!</v>
      </c>
      <c r="AB11" s="893" t="e">
        <f>[7]ontdat!$EF$154</f>
        <v>#REF!</v>
      </c>
      <c r="AC11" s="894"/>
      <c r="AD11" s="901" t="e">
        <f t="shared" si="2"/>
        <v>#REF!</v>
      </c>
      <c r="AE11" s="923"/>
      <c r="AF11" s="897" t="e">
        <f>#REF!</f>
        <v>#REF!</v>
      </c>
      <c r="AG11" s="893" t="e">
        <f>[7]ontdat!$EG$154</f>
        <v>#REF!</v>
      </c>
      <c r="AH11" s="918"/>
      <c r="AI11" s="895" t="e">
        <f t="shared" si="3"/>
        <v>#REF!</v>
      </c>
      <c r="AJ11" s="919"/>
      <c r="AK11" s="924"/>
      <c r="AL11" s="920"/>
      <c r="AM11" s="893"/>
      <c r="AN11" s="909"/>
      <c r="AO11" s="903"/>
      <c r="AP11" s="904"/>
      <c r="AQ11" s="904"/>
      <c r="AR11" s="888"/>
      <c r="AS11" s="924"/>
      <c r="AT11" s="920" t="e">
        <f>#REF!</f>
        <v>#REF!</v>
      </c>
      <c r="AU11" s="893" t="e">
        <f>[7]ontdat!$AI$554</f>
        <v>#REF!</v>
      </c>
      <c r="AV11" s="909" t="e">
        <f>#REF!</f>
        <v>#REF!</v>
      </c>
      <c r="AW11" s="903" t="s">
        <v>115</v>
      </c>
      <c r="AX11" s="931" t="e">
        <f>[14]Sheet1!$D$10</f>
        <v>#REF!</v>
      </c>
      <c r="AY11" s="904" t="s">
        <v>115</v>
      </c>
      <c r="AZ11" s="888" t="e">
        <f t="shared" si="4"/>
        <v>#REF!</v>
      </c>
      <c r="BA11" s="924"/>
      <c r="BB11" s="920" t="e">
        <f>[8]st!$E$12</f>
        <v>#REF!</v>
      </c>
      <c r="BC11" s="893" t="e">
        <f>#REF!</f>
        <v>#REF!</v>
      </c>
      <c r="BD11" s="909" t="e">
        <f>#REF!</f>
        <v>#REF!</v>
      </c>
      <c r="BE11" s="903" t="s">
        <v>115</v>
      </c>
      <c r="BF11" s="931" t="e">
        <f>[14]Sheet1!$E$10</f>
        <v>#REF!</v>
      </c>
      <c r="BG11" s="904" t="s">
        <v>115</v>
      </c>
      <c r="BH11" s="888" t="e">
        <f t="shared" si="5"/>
        <v>#REF!</v>
      </c>
      <c r="BI11" s="925"/>
      <c r="BJ11" s="920" t="e">
        <f>[8]st!$F$14</f>
        <v>#REF!</v>
      </c>
      <c r="BK11" s="893" t="e">
        <f>[9]ontdat!$AK$557</f>
        <v>#REF!</v>
      </c>
      <c r="BL11" s="909" t="e">
        <v>#REF!</v>
      </c>
      <c r="BM11" s="903" t="s">
        <v>115</v>
      </c>
      <c r="BN11" s="931">
        <v>6.4</v>
      </c>
      <c r="BO11" s="904" t="s">
        <v>115</v>
      </c>
      <c r="BP11" s="888" t="e">
        <f t="shared" si="6"/>
        <v>#REF!</v>
      </c>
      <c r="BQ11" s="926"/>
      <c r="BR11" s="920">
        <v>5.9733307053186815</v>
      </c>
      <c r="BS11" s="893">
        <v>5.8955970647098122</v>
      </c>
      <c r="BT11" s="909">
        <v>5.4</v>
      </c>
      <c r="BU11" s="894" t="s">
        <v>115</v>
      </c>
      <c r="BV11" s="932">
        <v>5</v>
      </c>
      <c r="BW11" s="904"/>
      <c r="BX11" s="888">
        <f t="shared" si="7"/>
        <v>5.5672319425071235</v>
      </c>
      <c r="BY11" s="926"/>
      <c r="BZ11" s="920">
        <v>2.1030556345224483</v>
      </c>
      <c r="CA11" s="893">
        <v>1.9441541877636359</v>
      </c>
      <c r="CB11" s="927">
        <v>2.5</v>
      </c>
      <c r="CC11" s="894" t="s">
        <v>115</v>
      </c>
      <c r="CD11" s="933">
        <v>2.6</v>
      </c>
      <c r="CE11" s="894">
        <v>2.0000000000000018</v>
      </c>
      <c r="CF11" s="888">
        <f t="shared" si="8"/>
        <v>2.2294419644572172</v>
      </c>
      <c r="CG11" s="926"/>
      <c r="CH11" s="920">
        <v>2.6931804511278079</v>
      </c>
      <c r="CI11" s="894">
        <v>2.4998646616541498</v>
      </c>
      <c r="CJ11" s="894" t="e">
        <f>#REF!</f>
        <v>#REF!</v>
      </c>
      <c r="CK11" s="918" t="s">
        <v>115</v>
      </c>
      <c r="CL11" s="933" t="e">
        <f>'[15]Real GDE'!$C$11</f>
        <v>#REF!</v>
      </c>
      <c r="CM11" s="894">
        <f>[13]ON!$AF$58</f>
        <v>1.6627474573346124</v>
      </c>
      <c r="CN11" s="888" t="e">
        <f t="shared" si="9"/>
        <v>#REF!</v>
      </c>
      <c r="CO11" s="926"/>
      <c r="CP11" s="928">
        <v>-7.6875990205962834</v>
      </c>
      <c r="CQ11" s="894">
        <v>-7.6875990205962808</v>
      </c>
      <c r="CR11" s="893">
        <v>3.7</v>
      </c>
      <c r="CS11" s="929" t="s">
        <v>115</v>
      </c>
      <c r="CT11" s="933">
        <v>-9</v>
      </c>
      <c r="CU11" s="894">
        <v>-4.5000144029958218</v>
      </c>
      <c r="CV11" s="888">
        <f t="shared" si="10"/>
        <v>-5.0350424888376777</v>
      </c>
      <c r="CW11" s="926"/>
      <c r="CX11" s="928" t="e">
        <f>[16]Sheet1!$BK$34</f>
        <v>#REF!</v>
      </c>
      <c r="CY11" s="929" t="e">
        <f>[17]ontdat!$AP$557</f>
        <v>#REF!</v>
      </c>
      <c r="CZ11" s="929" t="e">
        <f>#REF!</f>
        <v>#REF!</v>
      </c>
      <c r="DA11" s="929" t="s">
        <v>115</v>
      </c>
      <c r="DB11" s="918"/>
      <c r="DC11" s="894"/>
      <c r="DD11" s="888" t="e">
        <f t="shared" si="11"/>
        <v>#REF!</v>
      </c>
      <c r="DE11" s="928" t="e">
        <f>[16]Sheet1!$BL$34</f>
        <v>#REF!</v>
      </c>
      <c r="DF11" s="929" t="e">
        <f>[17]ontdat!$AQ$557</f>
        <v>#REF!</v>
      </c>
      <c r="DG11" s="929" t="e">
        <f>'[19]Consumer Expenditures'!$AG$21</f>
        <v>#REF!</v>
      </c>
      <c r="DH11" s="929" t="s">
        <v>115</v>
      </c>
      <c r="DI11" s="933"/>
      <c r="DJ11" s="894">
        <v>25</v>
      </c>
      <c r="DK11" s="888" t="e">
        <f t="shared" si="12"/>
        <v>#REF!</v>
      </c>
      <c r="DL11" s="928">
        <v>2.4047049080807157</v>
      </c>
      <c r="DM11" s="929">
        <v>2.786617924590562</v>
      </c>
      <c r="DN11" s="929">
        <v>-0.2</v>
      </c>
      <c r="DO11" s="929" t="s">
        <v>115</v>
      </c>
      <c r="DP11" s="929"/>
      <c r="DQ11" s="893"/>
      <c r="DR11" s="899">
        <f t="shared" si="0"/>
        <v>1.6637742775570923</v>
      </c>
      <c r="DS11" s="928">
        <v>1.2109515208212545</v>
      </c>
      <c r="DT11" s="929">
        <v>-0.76281412795541348</v>
      </c>
      <c r="DU11" s="929">
        <v>-1.6</v>
      </c>
      <c r="DV11" s="929"/>
      <c r="DW11" s="933"/>
      <c r="DX11" s="894"/>
      <c r="DY11" s="888">
        <f t="shared" si="13"/>
        <v>-0.38395420237805306</v>
      </c>
      <c r="DZ11" s="928">
        <v>3.367474828466487</v>
      </c>
      <c r="EA11" s="929">
        <v>-0.7111110449824376</v>
      </c>
      <c r="EB11" s="929">
        <v>2.5</v>
      </c>
      <c r="EC11" s="929"/>
      <c r="ED11" s="933"/>
      <c r="EE11" s="894"/>
      <c r="EF11" s="888">
        <f t="shared" si="14"/>
        <v>1.7187879278280167</v>
      </c>
      <c r="EG11" s="928">
        <v>3.9144136532789635</v>
      </c>
      <c r="EH11" s="929">
        <v>0.59065474968948983</v>
      </c>
      <c r="EI11" s="929">
        <v>4.0999999999999996</v>
      </c>
      <c r="EJ11" s="929"/>
      <c r="EK11" s="933"/>
      <c r="EL11" s="894"/>
      <c r="EM11" s="888">
        <f t="shared" si="15"/>
        <v>2.8683561343228177</v>
      </c>
      <c r="EN11" s="928">
        <v>4.0217391088520973</v>
      </c>
      <c r="EO11" s="929">
        <v>2.6238222982038817</v>
      </c>
      <c r="EP11" s="929">
        <v>3.8</v>
      </c>
      <c r="EQ11" s="929"/>
      <c r="ER11" s="933"/>
      <c r="ES11" s="894"/>
      <c r="ET11" s="888">
        <f t="shared" si="16"/>
        <v>3.4818538023519934</v>
      </c>
    </row>
    <row r="12" spans="1:150" ht="12" customHeight="1">
      <c r="A12" s="776"/>
      <c r="B12" s="777"/>
      <c r="C12" s="778" t="s">
        <v>119</v>
      </c>
      <c r="D12" s="778"/>
      <c r="E12" s="778"/>
      <c r="F12" s="779"/>
      <c r="G12" s="780"/>
      <c r="H12" s="109"/>
      <c r="I12" s="781"/>
      <c r="J12" s="782"/>
      <c r="K12" s="783"/>
      <c r="L12" s="784"/>
      <c r="M12" s="112"/>
      <c r="N12" s="781"/>
      <c r="O12" s="782"/>
      <c r="P12" s="783"/>
      <c r="Q12" s="784" t="e">
        <f>#REF!</f>
        <v>#REF!</v>
      </c>
      <c r="R12" s="112"/>
      <c r="S12" s="781"/>
      <c r="T12" s="785"/>
      <c r="U12" s="786"/>
      <c r="V12" s="784" t="e">
        <f>#REF!</f>
        <v>#REF!</v>
      </c>
      <c r="W12" s="109" t="e">
        <f>[6]st!$AE$154</f>
        <v>#REF!</v>
      </c>
      <c r="X12" s="787"/>
      <c r="Y12" s="782" t="e">
        <f t="shared" si="1"/>
        <v>#REF!</v>
      </c>
      <c r="Z12" s="788"/>
      <c r="AA12" s="789" t="e">
        <f>#REF!</f>
        <v>#REF!</v>
      </c>
      <c r="AB12" s="109" t="e">
        <f>[7]ontdat!$EF$157</f>
        <v>#REF!</v>
      </c>
      <c r="AC12" s="787"/>
      <c r="AD12" s="790" t="e">
        <f t="shared" si="2"/>
        <v>#REF!</v>
      </c>
      <c r="AE12" s="114"/>
      <c r="AF12" s="789" t="e">
        <f>#REF!</f>
        <v>#REF!</v>
      </c>
      <c r="AG12" s="109" t="e">
        <f>[7]ontdat!$EG$157</f>
        <v>#REF!</v>
      </c>
      <c r="AH12" s="781"/>
      <c r="AI12" s="782" t="e">
        <f t="shared" si="3"/>
        <v>#REF!</v>
      </c>
      <c r="AJ12" s="783"/>
      <c r="AK12" s="791"/>
      <c r="AL12" s="784"/>
      <c r="AM12" s="109"/>
      <c r="AN12" s="580"/>
      <c r="AO12" s="774"/>
      <c r="AP12" s="792"/>
      <c r="AQ12" s="792"/>
      <c r="AR12" s="793"/>
      <c r="AS12" s="791"/>
      <c r="AT12" s="784" t="e">
        <f>#REF!</f>
        <v>#REF!</v>
      </c>
      <c r="AU12" s="109" t="e">
        <f>[7]ontdat!$AI$557</f>
        <v>#REF!</v>
      </c>
      <c r="AV12" s="109" t="e">
        <f>#REF!</f>
        <v>#REF!</v>
      </c>
      <c r="AW12" s="774" t="s">
        <v>115</v>
      </c>
      <c r="AX12" s="798" t="e">
        <f>[14]Sheet1!$D$12</f>
        <v>#REF!</v>
      </c>
      <c r="AY12" s="792" t="s">
        <v>115</v>
      </c>
      <c r="AZ12" s="793" t="e">
        <f t="shared" si="4"/>
        <v>#REF!</v>
      </c>
      <c r="BA12" s="791"/>
      <c r="BB12" s="784" t="e">
        <f>[8]st!$E$16</f>
        <v>#REF!</v>
      </c>
      <c r="BC12" s="109" t="e">
        <f>#REF!</f>
        <v>#REF!</v>
      </c>
      <c r="BD12" s="580" t="e">
        <f>#REF!</f>
        <v>#REF!</v>
      </c>
      <c r="BE12" s="774" t="s">
        <v>115</v>
      </c>
      <c r="BF12" s="798" t="e">
        <f>[14]Sheet1!$E$12</f>
        <v>#REF!</v>
      </c>
      <c r="BG12" s="792" t="s">
        <v>115</v>
      </c>
      <c r="BH12" s="793" t="e">
        <f t="shared" si="5"/>
        <v>#REF!</v>
      </c>
      <c r="BI12" s="794"/>
      <c r="BJ12" s="784" t="e">
        <f>[8]st!$F$16</f>
        <v>#REF!</v>
      </c>
      <c r="BK12" s="109" t="e">
        <f>[9]ontdat!$AK$560</f>
        <v>#REF!</v>
      </c>
      <c r="BL12" s="580" t="e">
        <v>#REF!</v>
      </c>
      <c r="BM12" s="774" t="s">
        <v>115</v>
      </c>
      <c r="BN12" s="798">
        <v>2.2000000000000002</v>
      </c>
      <c r="BO12" s="792" t="s">
        <v>115</v>
      </c>
      <c r="BP12" s="793" t="e">
        <f t="shared" si="6"/>
        <v>#REF!</v>
      </c>
      <c r="BQ12" s="795"/>
      <c r="BR12" s="784">
        <v>4.4890631863320722</v>
      </c>
      <c r="BS12" s="109">
        <v>3.7663750757208181</v>
      </c>
      <c r="BT12" s="109">
        <v>5</v>
      </c>
      <c r="BU12" s="787" t="s">
        <v>115</v>
      </c>
      <c r="BV12" s="584">
        <v>2.4</v>
      </c>
      <c r="BW12" s="792"/>
      <c r="BX12" s="793">
        <f t="shared" si="7"/>
        <v>3.9138595655132229</v>
      </c>
      <c r="BY12" s="795"/>
      <c r="BZ12" s="784">
        <v>1.7600337646887561</v>
      </c>
      <c r="CA12" s="109">
        <v>1.1788291946084994</v>
      </c>
      <c r="CB12" s="787">
        <v>1</v>
      </c>
      <c r="CC12" s="787" t="s">
        <v>115</v>
      </c>
      <c r="CD12" s="799">
        <v>1.2</v>
      </c>
      <c r="CE12" s="787">
        <v>1.2000315927692018</v>
      </c>
      <c r="CF12" s="793">
        <f t="shared" si="8"/>
        <v>1.2677789104132915</v>
      </c>
      <c r="CG12" s="795"/>
      <c r="CH12" s="784">
        <v>2.2957561091746292</v>
      </c>
      <c r="CI12" s="787">
        <v>2.0601721587214739</v>
      </c>
      <c r="CJ12" s="787" t="e">
        <f>#REF!</f>
        <v>#REF!</v>
      </c>
      <c r="CK12" s="781" t="s">
        <v>115</v>
      </c>
      <c r="CL12" s="799" t="e">
        <f>'[15]Real GDE'!$C$13</f>
        <v>#REF!</v>
      </c>
      <c r="CM12" s="787">
        <f>[13]ON!$AF$59</f>
        <v>1.7204891340310446</v>
      </c>
      <c r="CN12" s="793" t="e">
        <f t="shared" si="9"/>
        <v>#REF!</v>
      </c>
      <c r="CO12" s="795"/>
      <c r="CP12" s="796">
        <v>3.6852452072705844</v>
      </c>
      <c r="CQ12" s="787">
        <v>3.6852452072705821</v>
      </c>
      <c r="CR12" s="109">
        <v>2</v>
      </c>
      <c r="CS12" s="797" t="s">
        <v>115</v>
      </c>
      <c r="CT12" s="799">
        <v>-1.7</v>
      </c>
      <c r="CU12" s="787">
        <v>3.0000368317342208</v>
      </c>
      <c r="CV12" s="793">
        <f t="shared" si="10"/>
        <v>2.1341054492550775</v>
      </c>
      <c r="CW12" s="795"/>
      <c r="CX12" s="796" t="e">
        <f>[16]Sheet1!$BK$35</f>
        <v>#REF!</v>
      </c>
      <c r="CY12" s="797" t="e">
        <f>[17]ontdat!$AP$560</f>
        <v>#REF!</v>
      </c>
      <c r="CZ12" s="797" t="e">
        <f>#REF!</f>
        <v>#REF!</v>
      </c>
      <c r="DA12" s="797" t="s">
        <v>115</v>
      </c>
      <c r="DB12" s="781"/>
      <c r="DC12" s="787"/>
      <c r="DD12" s="793" t="e">
        <f t="shared" si="11"/>
        <v>#REF!</v>
      </c>
      <c r="DE12" s="796" t="e">
        <f>[16]Sheet1!$BL$35</f>
        <v>#REF!</v>
      </c>
      <c r="DF12" s="797" t="e">
        <f>[17]ontdat!$AQ$560</f>
        <v>#REF!</v>
      </c>
      <c r="DG12" s="797" t="e">
        <f>'[19]Consumer Expenditures'!$AG$25</f>
        <v>#REF!</v>
      </c>
      <c r="DH12" s="797" t="s">
        <v>115</v>
      </c>
      <c r="DI12" s="799"/>
      <c r="DJ12" s="787">
        <v>2.0000000000000018</v>
      </c>
      <c r="DK12" s="793" t="e">
        <f t="shared" si="12"/>
        <v>#REF!</v>
      </c>
      <c r="DL12" s="796">
        <v>-1.1488686468119835</v>
      </c>
      <c r="DM12" s="797">
        <v>-0.23256815621145455</v>
      </c>
      <c r="DN12" s="797">
        <v>0.4</v>
      </c>
      <c r="DO12" s="797" t="s">
        <v>115</v>
      </c>
      <c r="DP12" s="797"/>
      <c r="DQ12" s="109"/>
      <c r="DR12" s="785">
        <f t="shared" si="0"/>
        <v>-0.3271456010078127</v>
      </c>
      <c r="DS12" s="796">
        <v>-1.1345721508978173</v>
      </c>
      <c r="DT12" s="797">
        <v>0.81441480690929158</v>
      </c>
      <c r="DU12" s="797">
        <v>-0.3</v>
      </c>
      <c r="DV12" s="797"/>
      <c r="DW12" s="799"/>
      <c r="DX12" s="787"/>
      <c r="DY12" s="793">
        <f t="shared" si="13"/>
        <v>-0.2067191146628419</v>
      </c>
      <c r="DZ12" s="796">
        <v>1.0223784314246456</v>
      </c>
      <c r="EA12" s="797">
        <v>1.0896270155755783</v>
      </c>
      <c r="EB12" s="797">
        <v>0.3</v>
      </c>
      <c r="EC12" s="797"/>
      <c r="ED12" s="799"/>
      <c r="EE12" s="787"/>
      <c r="EF12" s="793">
        <f t="shared" si="14"/>
        <v>0.80400181566674123</v>
      </c>
      <c r="EG12" s="796">
        <v>1.7993601782397388</v>
      </c>
      <c r="EH12" s="797">
        <v>0.76189190067978974</v>
      </c>
      <c r="EI12" s="797">
        <v>1</v>
      </c>
      <c r="EJ12" s="797"/>
      <c r="EK12" s="799"/>
      <c r="EL12" s="787"/>
      <c r="EM12" s="793">
        <f t="shared" si="15"/>
        <v>1.1870840263065094</v>
      </c>
      <c r="EN12" s="796">
        <v>1.9108537826676337</v>
      </c>
      <c r="EO12" s="797">
        <v>2.37632264549692</v>
      </c>
      <c r="EP12" s="797">
        <v>2.4</v>
      </c>
      <c r="EQ12" s="797"/>
      <c r="ER12" s="799"/>
      <c r="ES12" s="787"/>
      <c r="ET12" s="793">
        <f t="shared" si="16"/>
        <v>2.2290588093881847</v>
      </c>
    </row>
    <row r="13" spans="1:150" ht="12" customHeight="1">
      <c r="A13" s="913"/>
      <c r="B13" s="930"/>
      <c r="C13" s="915" t="s">
        <v>120</v>
      </c>
      <c r="D13" s="915"/>
      <c r="E13" s="915"/>
      <c r="F13" s="916"/>
      <c r="G13" s="917"/>
      <c r="H13" s="893"/>
      <c r="I13" s="918"/>
      <c r="J13" s="895"/>
      <c r="K13" s="919"/>
      <c r="L13" s="920"/>
      <c r="M13" s="898"/>
      <c r="N13" s="918"/>
      <c r="O13" s="895"/>
      <c r="P13" s="919"/>
      <c r="Q13" s="920" t="e">
        <f>#REF!</f>
        <v>#REF!</v>
      </c>
      <c r="R13" s="898"/>
      <c r="S13" s="918"/>
      <c r="T13" s="899"/>
      <c r="U13" s="921"/>
      <c r="V13" s="920" t="e">
        <f>#REF!</f>
        <v>#REF!</v>
      </c>
      <c r="W13" s="893" t="e">
        <f>[6]st!$AE$157</f>
        <v>#REF!</v>
      </c>
      <c r="X13" s="894"/>
      <c r="Y13" s="895" t="e">
        <f t="shared" si="1"/>
        <v>#REF!</v>
      </c>
      <c r="Z13" s="922"/>
      <c r="AA13" s="897" t="e">
        <f>#REF!</f>
        <v>#REF!</v>
      </c>
      <c r="AB13" s="893" t="e">
        <f>[7]ontdat!$EF$160</f>
        <v>#REF!</v>
      </c>
      <c r="AC13" s="894"/>
      <c r="AD13" s="901" t="e">
        <f t="shared" si="2"/>
        <v>#REF!</v>
      </c>
      <c r="AE13" s="923"/>
      <c r="AF13" s="897" t="e">
        <f>#REF!</f>
        <v>#REF!</v>
      </c>
      <c r="AG13" s="893" t="e">
        <f>[7]ontdat!$EG$160</f>
        <v>#REF!</v>
      </c>
      <c r="AH13" s="918"/>
      <c r="AI13" s="895" t="e">
        <f t="shared" si="3"/>
        <v>#REF!</v>
      </c>
      <c r="AJ13" s="919"/>
      <c r="AK13" s="924"/>
      <c r="AL13" s="920"/>
      <c r="AM13" s="893"/>
      <c r="AN13" s="909"/>
      <c r="AO13" s="903"/>
      <c r="AP13" s="904"/>
      <c r="AQ13" s="904"/>
      <c r="AR13" s="888"/>
      <c r="AS13" s="924"/>
      <c r="AT13" s="920" t="e">
        <f>#REF!</f>
        <v>#REF!</v>
      </c>
      <c r="AU13" s="893" t="e">
        <f>[7]ontdat!$AI$560</f>
        <v>#REF!</v>
      </c>
      <c r="AV13" s="909" t="e">
        <f>#REF!</f>
        <v>#REF!</v>
      </c>
      <c r="AW13" s="903" t="s">
        <v>115</v>
      </c>
      <c r="AX13" s="931" t="e">
        <f>[14]Sheet1!$D$14</f>
        <v>#REF!</v>
      </c>
      <c r="AY13" s="904" t="s">
        <v>115</v>
      </c>
      <c r="AZ13" s="888" t="e">
        <f t="shared" si="4"/>
        <v>#REF!</v>
      </c>
      <c r="BA13" s="924"/>
      <c r="BB13" s="920" t="e">
        <f>[8]st!$E$18</f>
        <v>#REF!</v>
      </c>
      <c r="BC13" s="893" t="e">
        <f>#REF!</f>
        <v>#REF!</v>
      </c>
      <c r="BD13" s="909" t="e">
        <f>#REF!</f>
        <v>#REF!</v>
      </c>
      <c r="BE13" s="903" t="s">
        <v>115</v>
      </c>
      <c r="BF13" s="931" t="e">
        <f>[14]Sheet1!$E$14</f>
        <v>#REF!</v>
      </c>
      <c r="BG13" s="904" t="s">
        <v>115</v>
      </c>
      <c r="BH13" s="888" t="e">
        <f t="shared" si="5"/>
        <v>#REF!</v>
      </c>
      <c r="BI13" s="925"/>
      <c r="BJ13" s="920" t="e">
        <f>[8]st!$F$18</f>
        <v>#REF!</v>
      </c>
      <c r="BK13" s="893" t="e">
        <f>[9]ontdat!$AK$563</f>
        <v>#REF!</v>
      </c>
      <c r="BL13" s="909" t="e">
        <v>#REF!</v>
      </c>
      <c r="BM13" s="903" t="s">
        <v>115</v>
      </c>
      <c r="BN13" s="931">
        <v>2.2000000000000002</v>
      </c>
      <c r="BO13" s="904" t="s">
        <v>115</v>
      </c>
      <c r="BP13" s="888" t="e">
        <f t="shared" si="6"/>
        <v>#REF!</v>
      </c>
      <c r="BQ13" s="926"/>
      <c r="BR13" s="920">
        <v>2.8587330431284217</v>
      </c>
      <c r="BS13" s="893">
        <v>2.8022628750175249</v>
      </c>
      <c r="BT13" s="909">
        <v>3.4</v>
      </c>
      <c r="BU13" s="894" t="s">
        <v>115</v>
      </c>
      <c r="BV13" s="932">
        <v>2.5</v>
      </c>
      <c r="BW13" s="904"/>
      <c r="BX13" s="888">
        <f t="shared" si="7"/>
        <v>2.8902489795364867</v>
      </c>
      <c r="BY13" s="926"/>
      <c r="BZ13" s="920">
        <v>2.9846549766620365</v>
      </c>
      <c r="CA13" s="893">
        <v>2.9863583196669596</v>
      </c>
      <c r="CB13" s="927">
        <v>3.1</v>
      </c>
      <c r="CC13" s="894" t="s">
        <v>115</v>
      </c>
      <c r="CD13" s="933">
        <v>3.1</v>
      </c>
      <c r="CE13" s="894">
        <v>3.0000121104961641</v>
      </c>
      <c r="CF13" s="888">
        <f t="shared" si="8"/>
        <v>3.0342050813650316</v>
      </c>
      <c r="CG13" s="926"/>
      <c r="CH13" s="920">
        <v>1.5229471796067262</v>
      </c>
      <c r="CI13" s="894">
        <v>1.5052465794557879</v>
      </c>
      <c r="CJ13" s="894" t="e">
        <f>#REF!</f>
        <v>#REF!</v>
      </c>
      <c r="CK13" s="918" t="s">
        <v>115</v>
      </c>
      <c r="CL13" s="933" t="e">
        <f>'[15]Real GDE'!$C$15</f>
        <v>#REF!</v>
      </c>
      <c r="CM13" s="894">
        <f>[13]ON!$AF$60</f>
        <v>0.39145884313012136</v>
      </c>
      <c r="CN13" s="888" t="e">
        <f t="shared" si="9"/>
        <v>#REF!</v>
      </c>
      <c r="CO13" s="926"/>
      <c r="CP13" s="928">
        <v>-9.6689044681393188</v>
      </c>
      <c r="CQ13" s="894">
        <v>-9.668904468139317</v>
      </c>
      <c r="CR13" s="893">
        <v>3.6</v>
      </c>
      <c r="CS13" s="929" t="s">
        <v>115</v>
      </c>
      <c r="CT13" s="933">
        <v>-7.5</v>
      </c>
      <c r="CU13" s="894">
        <v>-9.0000154419883067</v>
      </c>
      <c r="CV13" s="888">
        <f t="shared" si="10"/>
        <v>-6.447564875653387</v>
      </c>
      <c r="CW13" s="926"/>
      <c r="CX13" s="928" t="e">
        <f>[16]Sheet1!$BK$36</f>
        <v>#REF!</v>
      </c>
      <c r="CY13" s="929" t="e">
        <f>[17]ontdat!$AP$563</f>
        <v>#REF!</v>
      </c>
      <c r="CZ13" s="929" t="e">
        <f>#REF!</f>
        <v>#REF!</v>
      </c>
      <c r="DA13" s="929" t="s">
        <v>115</v>
      </c>
      <c r="DB13" s="918"/>
      <c r="DC13" s="894"/>
      <c r="DD13" s="888" t="e">
        <f t="shared" si="11"/>
        <v>#REF!</v>
      </c>
      <c r="DE13" s="928" t="e">
        <f>[16]Sheet1!$BL$36</f>
        <v>#REF!</v>
      </c>
      <c r="DF13" s="929" t="e">
        <f>[17]ontdat!$AQ$563</f>
        <v>#REF!</v>
      </c>
      <c r="DG13" s="929" t="e">
        <f>'[19]Consumer Expenditures'!$AG$41</f>
        <v>#REF!</v>
      </c>
      <c r="DH13" s="929" t="s">
        <v>115</v>
      </c>
      <c r="DI13" s="933"/>
      <c r="DJ13" s="894">
        <v>10.499993723928135</v>
      </c>
      <c r="DK13" s="888" t="e">
        <f t="shared" si="12"/>
        <v>#REF!</v>
      </c>
      <c r="DL13" s="928">
        <v>3.0426059684379685</v>
      </c>
      <c r="DM13" s="929">
        <v>3.2460115823796931</v>
      </c>
      <c r="DN13" s="929">
        <v>2.5</v>
      </c>
      <c r="DO13" s="929" t="s">
        <v>115</v>
      </c>
      <c r="DP13" s="929"/>
      <c r="DQ13" s="893"/>
      <c r="DR13" s="899">
        <f t="shared" si="0"/>
        <v>2.9295391836058875</v>
      </c>
      <c r="DS13" s="928">
        <v>1.2725218301874217</v>
      </c>
      <c r="DT13" s="929">
        <v>2.2372594973251836</v>
      </c>
      <c r="DU13" s="929">
        <v>1.3</v>
      </c>
      <c r="DV13" s="929"/>
      <c r="DW13" s="933"/>
      <c r="DX13" s="894"/>
      <c r="DY13" s="888">
        <f t="shared" si="13"/>
        <v>1.6032604425042019</v>
      </c>
      <c r="DZ13" s="928">
        <v>2.680612594256274</v>
      </c>
      <c r="EA13" s="929">
        <v>3.3680280817569352</v>
      </c>
      <c r="EB13" s="929">
        <v>2</v>
      </c>
      <c r="EC13" s="929"/>
      <c r="ED13" s="933"/>
      <c r="EE13" s="894"/>
      <c r="EF13" s="888">
        <f t="shared" si="14"/>
        <v>2.6828802253377364</v>
      </c>
      <c r="EG13" s="928">
        <v>2.741017729077373</v>
      </c>
      <c r="EH13" s="929">
        <v>4.1575464487649594</v>
      </c>
      <c r="EI13" s="929">
        <v>2.5</v>
      </c>
      <c r="EJ13" s="929"/>
      <c r="EK13" s="933"/>
      <c r="EL13" s="894"/>
      <c r="EM13" s="888">
        <f t="shared" si="15"/>
        <v>3.132854725947444</v>
      </c>
      <c r="EN13" s="928">
        <v>2.7863962067077472</v>
      </c>
      <c r="EO13" s="929">
        <v>3.2512529479952867</v>
      </c>
      <c r="EP13" s="929">
        <v>2.8</v>
      </c>
      <c r="EQ13" s="929"/>
      <c r="ER13" s="933"/>
      <c r="ES13" s="894"/>
      <c r="ET13" s="888">
        <f t="shared" si="16"/>
        <v>2.9458830515676779</v>
      </c>
    </row>
    <row r="14" spans="1:150" ht="12" customHeight="1">
      <c r="A14" s="741"/>
      <c r="B14" s="800" t="s">
        <v>121</v>
      </c>
      <c r="C14" s="742"/>
      <c r="D14" s="742"/>
      <c r="E14" s="742"/>
      <c r="F14" s="801"/>
      <c r="G14" s="802"/>
      <c r="H14" s="109"/>
      <c r="I14" s="797"/>
      <c r="J14" s="782"/>
      <c r="K14" s="783"/>
      <c r="L14" s="796"/>
      <c r="M14" s="112"/>
      <c r="N14" s="797"/>
      <c r="O14" s="782"/>
      <c r="P14" s="783"/>
      <c r="Q14" s="796" t="e">
        <f>#REF!</f>
        <v>#REF!</v>
      </c>
      <c r="R14" s="112" t="e">
        <f>#REF!</f>
        <v>#REF!</v>
      </c>
      <c r="S14" s="797"/>
      <c r="T14" s="785"/>
      <c r="U14" s="786"/>
      <c r="V14" s="796" t="e">
        <f>#REF!</f>
        <v>#REF!</v>
      </c>
      <c r="W14" s="109" t="e">
        <f>[6]st!$AE$160</f>
        <v>#REF!</v>
      </c>
      <c r="X14" s="109"/>
      <c r="Y14" s="782" t="e">
        <f t="shared" si="1"/>
        <v>#REF!</v>
      </c>
      <c r="Z14" s="788"/>
      <c r="AA14" s="110" t="e">
        <f>#REF!</f>
        <v>#REF!</v>
      </c>
      <c r="AB14" s="109" t="e">
        <f>[7]ontdat!$EF$163</f>
        <v>#REF!</v>
      </c>
      <c r="AC14" s="109"/>
      <c r="AD14" s="790" t="e">
        <f t="shared" si="2"/>
        <v>#REF!</v>
      </c>
      <c r="AE14" s="114"/>
      <c r="AF14" s="110" t="e">
        <f>#REF!</f>
        <v>#REF!</v>
      </c>
      <c r="AG14" s="109" t="e">
        <f>[7]ontdat!$EG$163</f>
        <v>#REF!</v>
      </c>
      <c r="AH14" s="797"/>
      <c r="AI14" s="782" t="e">
        <f t="shared" si="3"/>
        <v>#REF!</v>
      </c>
      <c r="AJ14" s="783"/>
      <c r="AK14" s="803"/>
      <c r="AL14" s="796"/>
      <c r="AM14" s="109"/>
      <c r="AN14" s="109"/>
      <c r="AO14" s="578"/>
      <c r="AP14" s="112"/>
      <c r="AQ14" s="112"/>
      <c r="AR14" s="785"/>
      <c r="AS14" s="803"/>
      <c r="AT14" s="796" t="e">
        <f>#REF!</f>
        <v>#REF!</v>
      </c>
      <c r="AU14" s="109" t="e">
        <f>[7]ontdat!$AI$563</f>
        <v>#REF!</v>
      </c>
      <c r="AV14" s="109" t="e">
        <f>#REF!</f>
        <v>#REF!</v>
      </c>
      <c r="AW14" s="578" t="s">
        <v>115</v>
      </c>
      <c r="AX14" s="583" t="e">
        <f>[14]Sheet1!$D$16</f>
        <v>#REF!</v>
      </c>
      <c r="AY14" s="112" t="s">
        <v>115</v>
      </c>
      <c r="AZ14" s="785" t="e">
        <f t="shared" si="4"/>
        <v>#REF!</v>
      </c>
      <c r="BA14" s="803"/>
      <c r="BB14" s="796" t="e">
        <f>[8]st!$E$20</f>
        <v>#REF!</v>
      </c>
      <c r="BC14" s="109" t="e">
        <f>#REF!</f>
        <v>#REF!</v>
      </c>
      <c r="BD14" s="109" t="e">
        <f>#REF!</f>
        <v>#REF!</v>
      </c>
      <c r="BE14" s="578" t="s">
        <v>115</v>
      </c>
      <c r="BF14" s="583" t="e">
        <f>[14]Sheet1!$E$16</f>
        <v>#REF!</v>
      </c>
      <c r="BG14" s="112" t="s">
        <v>115</v>
      </c>
      <c r="BH14" s="785" t="e">
        <f t="shared" si="5"/>
        <v>#REF!</v>
      </c>
      <c r="BI14" s="804"/>
      <c r="BJ14" s="796" t="e">
        <f>[8]st!$F$20</f>
        <v>#REF!</v>
      </c>
      <c r="BK14" s="109" t="e">
        <f>[9]ontdat!$AK$566</f>
        <v>#REF!</v>
      </c>
      <c r="BL14" s="109" t="e">
        <v>#REF!</v>
      </c>
      <c r="BM14" s="578" t="s">
        <v>115</v>
      </c>
      <c r="BN14" s="583">
        <v>3.5</v>
      </c>
      <c r="BO14" s="112" t="s">
        <v>115</v>
      </c>
      <c r="BP14" s="785" t="e">
        <f t="shared" si="6"/>
        <v>#REF!</v>
      </c>
      <c r="BQ14" s="803"/>
      <c r="BR14" s="796">
        <v>-0.26964832513686082</v>
      </c>
      <c r="BS14" s="109">
        <v>-0.75855989607497287</v>
      </c>
      <c r="BT14" s="109">
        <v>-0.3</v>
      </c>
      <c r="BU14" s="109" t="s">
        <v>115</v>
      </c>
      <c r="BV14" s="584">
        <v>0.6</v>
      </c>
      <c r="BW14" s="112"/>
      <c r="BX14" s="785">
        <f t="shared" si="7"/>
        <v>-0.18205205530295845</v>
      </c>
      <c r="BY14" s="803"/>
      <c r="BZ14" s="796">
        <v>2.9074005129477913</v>
      </c>
      <c r="CA14" s="109">
        <v>2.9609084139985198</v>
      </c>
      <c r="CB14" s="109">
        <v>2.9</v>
      </c>
      <c r="CC14" s="109" t="s">
        <v>115</v>
      </c>
      <c r="CD14" s="584">
        <v>3.2</v>
      </c>
      <c r="CE14" s="109">
        <v>2.4000165467030765</v>
      </c>
      <c r="CF14" s="785">
        <f t="shared" si="8"/>
        <v>2.8736650947298772</v>
      </c>
      <c r="CG14" s="803"/>
      <c r="CH14" s="796">
        <v>2.5858753245486144</v>
      </c>
      <c r="CI14" s="109">
        <v>3.1317031299904263</v>
      </c>
      <c r="CJ14" s="109" t="e">
        <f>#REF!</f>
        <v>#REF!</v>
      </c>
      <c r="CK14" s="797" t="s">
        <v>115</v>
      </c>
      <c r="CL14" s="584" t="e">
        <f>'[15]Real GDE'!$C$17</f>
        <v>#REF!</v>
      </c>
      <c r="CM14" s="109">
        <f>[13]ON!$AF$61</f>
        <v>1.824684815132227</v>
      </c>
      <c r="CN14" s="785" t="e">
        <f t="shared" si="9"/>
        <v>#REF!</v>
      </c>
      <c r="CO14" s="803"/>
      <c r="CP14" s="796">
        <v>-6.8788123759829496</v>
      </c>
      <c r="CQ14" s="109">
        <v>-6.878812375982946</v>
      </c>
      <c r="CR14" s="109">
        <v>-7.3</v>
      </c>
      <c r="CS14" s="797" t="s">
        <v>115</v>
      </c>
      <c r="CT14" s="584">
        <v>0.7</v>
      </c>
      <c r="CU14" s="109">
        <v>-6.0000000000000053</v>
      </c>
      <c r="CV14" s="785">
        <f t="shared" si="10"/>
        <v>-5.2715249503931805</v>
      </c>
      <c r="CW14" s="803"/>
      <c r="CX14" s="796" t="e">
        <f>[16]Sheet1!$BK$37</f>
        <v>#REF!</v>
      </c>
      <c r="CY14" s="797" t="e">
        <f>[17]ontdat!$Q$12</f>
        <v>#REF!</v>
      </c>
      <c r="CZ14" s="797" t="e">
        <f>#REF!</f>
        <v>#REF!</v>
      </c>
      <c r="DA14" s="797" t="s">
        <v>115</v>
      </c>
      <c r="DB14" s="797"/>
      <c r="DC14" s="109"/>
      <c r="DD14" s="785" t="e">
        <f t="shared" si="11"/>
        <v>#REF!</v>
      </c>
      <c r="DE14" s="796" t="e">
        <f>[16]Sheet1!$BL$37</f>
        <v>#REF!</v>
      </c>
      <c r="DF14" s="797" t="e">
        <f>[17]st!$Q$12</f>
        <v>#REF!</v>
      </c>
      <c r="DG14" s="797" t="e">
        <f>'[19]Gross Domestic Expenditures'!$AG$11</f>
        <v>#REF!</v>
      </c>
      <c r="DH14" s="797" t="s">
        <v>115</v>
      </c>
      <c r="DI14" s="584"/>
      <c r="DJ14" s="109">
        <v>5.0000000000000044</v>
      </c>
      <c r="DK14" s="785" t="e">
        <f>AVERAGE(DE14:DJ14)</f>
        <v>#REF!</v>
      </c>
      <c r="DL14" s="796">
        <v>3.6625583521566134</v>
      </c>
      <c r="DM14" s="797">
        <v>3.3865709368613661</v>
      </c>
      <c r="DN14" s="797">
        <v>1.2</v>
      </c>
      <c r="DO14" s="797" t="s">
        <v>115</v>
      </c>
      <c r="DP14" s="797"/>
      <c r="DQ14" s="109"/>
      <c r="DR14" s="785">
        <f t="shared" si="0"/>
        <v>2.7497097630059932</v>
      </c>
      <c r="DS14" s="796">
        <v>2.7895694814318075</v>
      </c>
      <c r="DT14" s="797">
        <v>2.2374812811346345</v>
      </c>
      <c r="DU14" s="797">
        <v>0</v>
      </c>
      <c r="DV14" s="797"/>
      <c r="DW14" s="584"/>
      <c r="DX14" s="109"/>
      <c r="DY14" s="785">
        <f t="shared" si="13"/>
        <v>1.6756835875221474</v>
      </c>
      <c r="DZ14" s="796">
        <v>2.3405229541738723</v>
      </c>
      <c r="EA14" s="797">
        <v>2.2497621625048536</v>
      </c>
      <c r="EB14" s="797">
        <v>0.1</v>
      </c>
      <c r="EC14" s="797"/>
      <c r="ED14" s="584"/>
      <c r="EE14" s="109"/>
      <c r="EF14" s="785">
        <f t="shared" si="14"/>
        <v>1.5634283722262419</v>
      </c>
      <c r="EG14" s="796">
        <v>2.3456823367680464</v>
      </c>
      <c r="EH14" s="797">
        <v>1.9015800332968569</v>
      </c>
      <c r="EI14" s="797">
        <v>2.9</v>
      </c>
      <c r="EJ14" s="797"/>
      <c r="EK14" s="584"/>
      <c r="EL14" s="109"/>
      <c r="EM14" s="785">
        <f t="shared" si="15"/>
        <v>2.3824207900216341</v>
      </c>
      <c r="EN14" s="796">
        <v>2.3483709985777712</v>
      </c>
      <c r="EO14" s="797">
        <v>1.613716577069213</v>
      </c>
      <c r="EP14" s="797">
        <v>3.9</v>
      </c>
      <c r="EQ14" s="797"/>
      <c r="ER14" s="584"/>
      <c r="ES14" s="109"/>
      <c r="ET14" s="785">
        <f t="shared" si="16"/>
        <v>2.6206958585489946</v>
      </c>
    </row>
    <row r="15" spans="1:150" ht="12" customHeight="1" collapsed="1">
      <c r="A15" s="934"/>
      <c r="B15" s="935" t="s">
        <v>122</v>
      </c>
      <c r="C15" s="890"/>
      <c r="D15" s="890"/>
      <c r="E15" s="890"/>
      <c r="F15" s="916"/>
      <c r="G15" s="917"/>
      <c r="H15" s="893"/>
      <c r="I15" s="918"/>
      <c r="J15" s="895"/>
      <c r="K15" s="919"/>
      <c r="L15" s="920"/>
      <c r="M15" s="898"/>
      <c r="N15" s="918"/>
      <c r="O15" s="895"/>
      <c r="P15" s="919"/>
      <c r="Q15" s="920" t="e">
        <f>#REF!</f>
        <v>#REF!</v>
      </c>
      <c r="R15" s="898" t="e">
        <f>#REF!</f>
        <v>#REF!</v>
      </c>
      <c r="S15" s="918" t="e">
        <f>[12]Forecasts!$K$34/4</f>
        <v>#REF!</v>
      </c>
      <c r="T15" s="899" t="e">
        <f>AVERAGE(Q15:S15)</f>
        <v>#REF!</v>
      </c>
      <c r="U15" s="921"/>
      <c r="V15" s="920" t="e">
        <f>#REF!</f>
        <v>#REF!</v>
      </c>
      <c r="W15" s="893" t="e">
        <f>[6]st!$AE$163</f>
        <v>#REF!</v>
      </c>
      <c r="X15" s="894" t="e">
        <f>[12]Forecasts!$L$34/4</f>
        <v>#REF!</v>
      </c>
      <c r="Y15" s="895" t="e">
        <f>AVERAGE(V15:X15)</f>
        <v>#REF!</v>
      </c>
      <c r="Z15" s="922"/>
      <c r="AA15" s="897" t="e">
        <f>#REF!</f>
        <v>#REF!</v>
      </c>
      <c r="AB15" s="893" t="e">
        <f>[7]ontdat!$EF$166</f>
        <v>#REF!</v>
      </c>
      <c r="AC15" s="894" t="e">
        <f>#REF!/4</f>
        <v>#REF!</v>
      </c>
      <c r="AD15" s="901" t="e">
        <f>AVERAGE(AA15:AC15)</f>
        <v>#REF!</v>
      </c>
      <c r="AE15" s="923"/>
      <c r="AF15" s="897" t="e">
        <f>#REF!</f>
        <v>#REF!</v>
      </c>
      <c r="AG15" s="893" t="e">
        <f>[7]ontdat!$EG$166</f>
        <v>#REF!</v>
      </c>
      <c r="AH15" s="918" t="e">
        <f>#REF!/4</f>
        <v>#REF!</v>
      </c>
      <c r="AI15" s="895" t="e">
        <f>AVERAGE(AF15:AH15)</f>
        <v>#REF!</v>
      </c>
      <c r="AJ15" s="919"/>
      <c r="AK15" s="936"/>
      <c r="AL15" s="920"/>
      <c r="AM15" s="894"/>
      <c r="AN15" s="894"/>
      <c r="AO15" s="903"/>
      <c r="AP15" s="904"/>
      <c r="AQ15" s="904"/>
      <c r="AR15" s="888"/>
      <c r="AS15" s="936"/>
      <c r="AT15" s="920" t="e">
        <f>#REF!</f>
        <v>#REF!</v>
      </c>
      <c r="AU15" s="894" t="e">
        <f>[7]ontdat!$AI$566</f>
        <v>#REF!</v>
      </c>
      <c r="AV15" s="894" t="e">
        <f>#REF!</f>
        <v>#REF!</v>
      </c>
      <c r="AW15" s="903">
        <v>0.7</v>
      </c>
      <c r="AX15" s="931" t="e">
        <f>[14]Sheet1!$D$18</f>
        <v>#REF!</v>
      </c>
      <c r="AY15" s="904" t="s">
        <v>115</v>
      </c>
      <c r="AZ15" s="888" t="e">
        <f t="shared" si="4"/>
        <v>#REF!</v>
      </c>
      <c r="BA15" s="936"/>
      <c r="BB15" s="920" t="e">
        <f>[8]st!$E$22</f>
        <v>#REF!</v>
      </c>
      <c r="BC15" s="894" t="e">
        <f>#REF!</f>
        <v>#REF!</v>
      </c>
      <c r="BD15" s="894" t="e">
        <f>#REF!</f>
        <v>#REF!</v>
      </c>
      <c r="BE15" s="906">
        <v>1.5</v>
      </c>
      <c r="BF15" s="931" t="e">
        <f>[14]Sheet1!$E$18</f>
        <v>#REF!</v>
      </c>
      <c r="BG15" s="904" t="s">
        <v>115</v>
      </c>
      <c r="BH15" s="888" t="e">
        <f t="shared" si="5"/>
        <v>#REF!</v>
      </c>
      <c r="BI15" s="937"/>
      <c r="BJ15" s="920" t="e">
        <f>[8]st!$F$22</f>
        <v>#REF!</v>
      </c>
      <c r="BK15" s="894" t="e">
        <f>[9]ontdat!$AK$569</f>
        <v>#REF!</v>
      </c>
      <c r="BL15" s="894" t="e">
        <v>#REF!</v>
      </c>
      <c r="BM15" s="906">
        <v>1.7</v>
      </c>
      <c r="BN15" s="938">
        <v>1</v>
      </c>
      <c r="BO15" s="904" t="s">
        <v>115</v>
      </c>
      <c r="BP15" s="888" t="e">
        <f t="shared" si="6"/>
        <v>#REF!</v>
      </c>
      <c r="BQ15" s="939"/>
      <c r="BR15" s="920">
        <v>1.8392001467340306</v>
      </c>
      <c r="BS15" s="894">
        <v>2.2485842459629035</v>
      </c>
      <c r="BT15" s="894">
        <v>2.1</v>
      </c>
      <c r="BU15" s="893">
        <v>1.9</v>
      </c>
      <c r="BV15" s="932">
        <v>1.7</v>
      </c>
      <c r="BW15" s="904"/>
      <c r="BX15" s="888">
        <f t="shared" si="7"/>
        <v>1.9575568785393866</v>
      </c>
      <c r="BY15" s="939"/>
      <c r="BZ15" s="920">
        <v>2.7267456156090297</v>
      </c>
      <c r="CA15" s="894">
        <v>2.7525879370269291</v>
      </c>
      <c r="CB15" s="894">
        <v>2.8</v>
      </c>
      <c r="CC15" s="893">
        <v>2.8</v>
      </c>
      <c r="CD15" s="933">
        <v>2.8</v>
      </c>
      <c r="CE15" s="894">
        <v>3.0128192348332306</v>
      </c>
      <c r="CF15" s="888">
        <f t="shared" si="8"/>
        <v>2.8153587979115318</v>
      </c>
      <c r="CG15" s="939"/>
      <c r="CH15" s="920">
        <v>2.7391634798243691</v>
      </c>
      <c r="CI15" s="894">
        <v>2.79877060658138</v>
      </c>
      <c r="CJ15" s="894" t="e">
        <f>#REF!</f>
        <v>#REF!</v>
      </c>
      <c r="CK15" s="918">
        <v>2.8</v>
      </c>
      <c r="CL15" s="933" t="e">
        <f>'[15]Real GDE'!$C$19</f>
        <v>#REF!</v>
      </c>
      <c r="CM15" s="894">
        <f>[13]ON!$AF$62</f>
        <v>-0.59972309404796587</v>
      </c>
      <c r="CN15" s="888" t="e">
        <f t="shared" si="9"/>
        <v>#REF!</v>
      </c>
      <c r="CO15" s="939"/>
      <c r="CP15" s="928">
        <v>-1.7092396414467497</v>
      </c>
      <c r="CQ15" s="894">
        <v>-1.709239641446747</v>
      </c>
      <c r="CR15" s="893">
        <v>-1</v>
      </c>
      <c r="CS15" s="929">
        <v>-1.7</v>
      </c>
      <c r="CT15" s="933">
        <v>1.2</v>
      </c>
      <c r="CU15" s="894">
        <v>-1.184291355857825</v>
      </c>
      <c r="CV15" s="888">
        <f t="shared" si="10"/>
        <v>-1.0171284397918869</v>
      </c>
      <c r="CW15" s="939"/>
      <c r="CX15" s="928" t="e">
        <f>[16]Sheet1!$BK$38</f>
        <v>#REF!</v>
      </c>
      <c r="CY15" s="894" t="e">
        <f>[17]ontdat!$Q$14</f>
        <v>#REF!</v>
      </c>
      <c r="CZ15" s="929" t="e">
        <f>#REF!</f>
        <v>#REF!</v>
      </c>
      <c r="DA15" s="929">
        <v>5.8</v>
      </c>
      <c r="DB15" s="933">
        <v>3.7</v>
      </c>
      <c r="DC15" s="894"/>
      <c r="DD15" s="888" t="e">
        <f t="shared" si="11"/>
        <v>#REF!</v>
      </c>
      <c r="DE15" s="928" t="e">
        <f>[16]Sheet1!$BL$38</f>
        <v>#REF!</v>
      </c>
      <c r="DF15" s="894" t="e">
        <f>[17]st!$Q$14</f>
        <v>#REF!</v>
      </c>
      <c r="DG15" s="929" t="e">
        <f>'[19]Gross Domestic Expenditures'!$AG$14</f>
        <v>#REF!</v>
      </c>
      <c r="DH15" s="929">
        <v>2</v>
      </c>
      <c r="DI15" s="933">
        <v>1.4</v>
      </c>
      <c r="DJ15" s="894">
        <v>2.2119049309944794</v>
      </c>
      <c r="DK15" s="888" t="e">
        <f t="shared" si="12"/>
        <v>#REF!</v>
      </c>
      <c r="DL15" s="910">
        <v>6.080125915050779E-2</v>
      </c>
      <c r="DM15" s="894">
        <v>0.76017733616042804</v>
      </c>
      <c r="DN15" s="929">
        <v>2</v>
      </c>
      <c r="DO15" s="929">
        <v>0.8</v>
      </c>
      <c r="DP15" s="932">
        <v>1.9</v>
      </c>
      <c r="DQ15" s="893">
        <v>1.4000000000000001</v>
      </c>
      <c r="DR15" s="899">
        <f t="shared" si="0"/>
        <v>1.1534964325518227</v>
      </c>
      <c r="DS15" s="910">
        <v>0.22047772463620369</v>
      </c>
      <c r="DT15" s="893">
        <v>1.8782591717949604</v>
      </c>
      <c r="DU15" s="929">
        <v>3</v>
      </c>
      <c r="DV15" s="929">
        <v>2.4</v>
      </c>
      <c r="DW15" s="933">
        <v>2.2000000000000002</v>
      </c>
      <c r="DX15" s="894">
        <v>1.9</v>
      </c>
      <c r="DY15" s="888">
        <f t="shared" si="13"/>
        <v>1.9331228160718608</v>
      </c>
      <c r="DZ15" s="910">
        <v>0.39351251870057746</v>
      </c>
      <c r="EA15" s="894">
        <v>1.6859867961967812</v>
      </c>
      <c r="EB15" s="929">
        <v>2.4</v>
      </c>
      <c r="EC15" s="929"/>
      <c r="ED15" s="933">
        <v>1.4</v>
      </c>
      <c r="EE15" s="894">
        <v>1.7000000000000002</v>
      </c>
      <c r="EF15" s="888">
        <f t="shared" si="14"/>
        <v>1.5158998629794718</v>
      </c>
      <c r="EG15" s="910">
        <v>0.51235669703686815</v>
      </c>
      <c r="EH15" s="894">
        <v>1.788945010822296</v>
      </c>
      <c r="EI15" s="929">
        <v>2.2000000000000002</v>
      </c>
      <c r="EJ15" s="929"/>
      <c r="EK15" s="933"/>
      <c r="EL15" s="894">
        <v>2.1999999999999997</v>
      </c>
      <c r="EM15" s="888">
        <f t="shared" si="15"/>
        <v>1.675325426964791</v>
      </c>
      <c r="EN15" s="910">
        <v>0.62677079198235874</v>
      </c>
      <c r="EO15" s="894">
        <v>1.760592675825845</v>
      </c>
      <c r="EP15" s="929">
        <v>2.1</v>
      </c>
      <c r="EQ15" s="929"/>
      <c r="ER15" s="933"/>
      <c r="ES15" s="894">
        <v>2</v>
      </c>
      <c r="ET15" s="888">
        <f t="shared" si="16"/>
        <v>1.621840866952051</v>
      </c>
    </row>
    <row r="16" spans="1:150" ht="12" customHeight="1">
      <c r="A16" s="741"/>
      <c r="B16" s="742"/>
      <c r="C16" s="742"/>
      <c r="D16" s="742"/>
      <c r="E16" s="742"/>
      <c r="F16" s="801"/>
      <c r="G16" s="780"/>
      <c r="H16" s="109"/>
      <c r="I16" s="781"/>
      <c r="J16" s="782"/>
      <c r="K16" s="783"/>
      <c r="L16" s="784"/>
      <c r="M16" s="112"/>
      <c r="N16" s="781"/>
      <c r="O16" s="782"/>
      <c r="P16" s="783"/>
      <c r="Q16" s="784"/>
      <c r="R16" s="112"/>
      <c r="S16" s="781"/>
      <c r="T16" s="785"/>
      <c r="U16" s="786"/>
      <c r="V16" s="784"/>
      <c r="W16" s="109"/>
      <c r="X16" s="787"/>
      <c r="Y16" s="782"/>
      <c r="Z16" s="788"/>
      <c r="AA16" s="789"/>
      <c r="AB16" s="109"/>
      <c r="AC16" s="787"/>
      <c r="AD16" s="790"/>
      <c r="AE16" s="114"/>
      <c r="AF16" s="789"/>
      <c r="AG16" s="109"/>
      <c r="AH16" s="781"/>
      <c r="AI16" s="782"/>
      <c r="AJ16" s="783"/>
      <c r="AK16" s="805"/>
      <c r="AL16" s="784"/>
      <c r="AM16" s="787"/>
      <c r="AN16" s="787"/>
      <c r="AO16" s="774"/>
      <c r="AP16" s="792"/>
      <c r="AQ16" s="792"/>
      <c r="AR16" s="793"/>
      <c r="AS16" s="805"/>
      <c r="AT16" s="784"/>
      <c r="AU16" s="787"/>
      <c r="AV16" s="787"/>
      <c r="AW16" s="774"/>
      <c r="AX16" s="798"/>
      <c r="AY16" s="792"/>
      <c r="AZ16" s="793"/>
      <c r="BA16" s="805"/>
      <c r="BB16" s="784"/>
      <c r="BC16" s="787"/>
      <c r="BD16" s="787"/>
      <c r="BE16" s="578"/>
      <c r="BF16" s="798"/>
      <c r="BG16" s="792"/>
      <c r="BH16" s="793"/>
      <c r="BI16" s="804"/>
      <c r="BJ16" s="784"/>
      <c r="BK16" s="787"/>
      <c r="BL16" s="787"/>
      <c r="BM16" s="578"/>
      <c r="BN16" s="583"/>
      <c r="BO16" s="792"/>
      <c r="BP16" s="793"/>
      <c r="BQ16" s="803"/>
      <c r="BR16" s="784"/>
      <c r="BS16" s="787"/>
      <c r="BT16" s="787"/>
      <c r="BU16" s="109"/>
      <c r="BV16" s="583"/>
      <c r="BW16" s="792"/>
      <c r="BX16" s="793"/>
      <c r="BY16" s="803"/>
      <c r="BZ16" s="784"/>
      <c r="CA16" s="787"/>
      <c r="CB16" s="787"/>
      <c r="CC16" s="109"/>
      <c r="CD16" s="799"/>
      <c r="CE16" s="787"/>
      <c r="CF16" s="793"/>
      <c r="CG16" s="803"/>
      <c r="CH16" s="784"/>
      <c r="CI16" s="787"/>
      <c r="CJ16" s="787"/>
      <c r="CK16" s="781"/>
      <c r="CL16" s="799"/>
      <c r="CM16" s="787"/>
      <c r="CN16" s="793"/>
      <c r="CO16" s="803"/>
      <c r="CP16" s="796"/>
      <c r="CQ16" s="787"/>
      <c r="CR16" s="109"/>
      <c r="CS16" s="797"/>
      <c r="CT16" s="799"/>
      <c r="CU16" s="787"/>
      <c r="CV16" s="793"/>
      <c r="CW16" s="803"/>
      <c r="CX16" s="796"/>
      <c r="CY16" s="787"/>
      <c r="CZ16" s="797"/>
      <c r="DA16" s="797"/>
      <c r="DB16" s="799"/>
      <c r="DC16" s="787"/>
      <c r="DD16" s="793"/>
      <c r="DE16" s="796"/>
      <c r="DF16" s="787"/>
      <c r="DG16" s="797"/>
      <c r="DH16" s="797"/>
      <c r="DI16" s="799"/>
      <c r="DJ16" s="787"/>
      <c r="DK16" s="793"/>
      <c r="DL16" s="110"/>
      <c r="DM16" s="787"/>
      <c r="DN16" s="797"/>
      <c r="DO16" s="797"/>
      <c r="DP16" s="584"/>
      <c r="DQ16" s="109"/>
      <c r="DR16" s="785"/>
      <c r="DS16" s="110"/>
      <c r="DT16" s="109"/>
      <c r="DU16" s="797"/>
      <c r="DV16" s="797"/>
      <c r="DW16" s="584"/>
      <c r="DX16" s="787"/>
      <c r="DY16" s="793"/>
      <c r="DZ16" s="110"/>
      <c r="EA16" s="787"/>
      <c r="EB16" s="797"/>
      <c r="EC16" s="797"/>
      <c r="ED16" s="584"/>
      <c r="EE16" s="787"/>
      <c r="EF16" s="793"/>
      <c r="EG16" s="110"/>
      <c r="EH16" s="787"/>
      <c r="EI16" s="797"/>
      <c r="EJ16" s="797"/>
      <c r="EK16" s="584"/>
      <c r="EL16" s="787"/>
      <c r="EM16" s="793"/>
      <c r="EN16" s="110"/>
      <c r="EO16" s="787"/>
      <c r="EP16" s="797"/>
      <c r="EQ16" s="797"/>
      <c r="ER16" s="584"/>
      <c r="ES16" s="787"/>
      <c r="ET16" s="793"/>
    </row>
    <row r="17" spans="1:150" ht="12" customHeight="1">
      <c r="A17" s="940" t="s">
        <v>123</v>
      </c>
      <c r="B17" s="941"/>
      <c r="C17" s="890"/>
      <c r="D17" s="890"/>
      <c r="E17" s="890"/>
      <c r="F17" s="916"/>
      <c r="G17" s="917"/>
      <c r="H17" s="893"/>
      <c r="I17" s="918"/>
      <c r="J17" s="895"/>
      <c r="K17" s="919"/>
      <c r="L17" s="920"/>
      <c r="M17" s="898"/>
      <c r="N17" s="918"/>
      <c r="O17" s="895"/>
      <c r="P17" s="919"/>
      <c r="Q17" s="920" t="e">
        <f>#REF!</f>
        <v>#REF!</v>
      </c>
      <c r="R17" s="898"/>
      <c r="S17" s="918" t="e">
        <f>[12]Forecasts!$K$35/4</f>
        <v>#REF!</v>
      </c>
      <c r="T17" s="899"/>
      <c r="U17" s="921"/>
      <c r="V17" s="920" t="e">
        <f>#REF!</f>
        <v>#REF!</v>
      </c>
      <c r="W17" s="893" t="e">
        <f>[6]st!$AE$166</f>
        <v>#REF!</v>
      </c>
      <c r="X17" s="894" t="e">
        <f>[12]Forecasts!$L$35/4</f>
        <v>#REF!</v>
      </c>
      <c r="Y17" s="895" t="e">
        <f>AVERAGE(V17:X17)</f>
        <v>#REF!</v>
      </c>
      <c r="Z17" s="922"/>
      <c r="AA17" s="897" t="e">
        <f>#REF!</f>
        <v>#REF!</v>
      </c>
      <c r="AB17" s="893" t="e">
        <f>[7]ontdat!$EF$169</f>
        <v>#REF!</v>
      </c>
      <c r="AC17" s="894" t="e">
        <f>#REF!/4</f>
        <v>#REF!</v>
      </c>
      <c r="AD17" s="901" t="e">
        <f>AVERAGE(AA17:AC17)</f>
        <v>#REF!</v>
      </c>
      <c r="AE17" s="923"/>
      <c r="AF17" s="897" t="e">
        <f>#REF!</f>
        <v>#REF!</v>
      </c>
      <c r="AG17" s="893" t="e">
        <f>[7]ontdat!$EG$169</f>
        <v>#REF!</v>
      </c>
      <c r="AH17" s="918" t="e">
        <f>#REF!/4</f>
        <v>#REF!</v>
      </c>
      <c r="AI17" s="895" t="e">
        <f>AVERAGE(AF17:AH17)</f>
        <v>#REF!</v>
      </c>
      <c r="AJ17" s="919"/>
      <c r="AK17" s="936"/>
      <c r="AL17" s="920"/>
      <c r="AM17" s="894"/>
      <c r="AN17" s="894"/>
      <c r="AO17" s="903"/>
      <c r="AP17" s="904"/>
      <c r="AQ17" s="904"/>
      <c r="AR17" s="888"/>
      <c r="AS17" s="936"/>
      <c r="AT17" s="920" t="e">
        <f>#REF!</f>
        <v>#REF!</v>
      </c>
      <c r="AU17" s="894" t="e">
        <f>[7]ontdat!$AI$569</f>
        <v>#REF!</v>
      </c>
      <c r="AV17" s="894" t="s">
        <v>115</v>
      </c>
      <c r="AW17" s="903">
        <v>1.4</v>
      </c>
      <c r="AX17" s="904"/>
      <c r="AY17" s="904" t="s">
        <v>115</v>
      </c>
      <c r="AZ17" s="888" t="e">
        <f>AVERAGE(AT17:AY17)</f>
        <v>#REF!</v>
      </c>
      <c r="BA17" s="936"/>
      <c r="BB17" s="920" t="e">
        <f>[8]st!$E$24</f>
        <v>#REF!</v>
      </c>
      <c r="BC17" s="894" t="e">
        <f>#REF!</f>
        <v>#REF!</v>
      </c>
      <c r="BD17" s="894" t="s">
        <v>115</v>
      </c>
      <c r="BE17" s="906">
        <v>4.5999999999999996</v>
      </c>
      <c r="BF17" s="904"/>
      <c r="BG17" s="904" t="s">
        <v>115</v>
      </c>
      <c r="BH17" s="888" t="e">
        <f>AVERAGE(BB17:BG17)</f>
        <v>#REF!</v>
      </c>
      <c r="BI17" s="937"/>
      <c r="BJ17" s="920" t="e">
        <f>[8]st!$F$24</f>
        <v>#REF!</v>
      </c>
      <c r="BK17" s="894" t="e">
        <f>[9]ontdat!$AK$572</f>
        <v>#REF!</v>
      </c>
      <c r="BL17" s="894" t="s">
        <v>115</v>
      </c>
      <c r="BM17" s="906">
        <v>2.2999999999999998</v>
      </c>
      <c r="BN17" s="898" t="s">
        <v>115</v>
      </c>
      <c r="BO17" s="904" t="s">
        <v>115</v>
      </c>
      <c r="BP17" s="888" t="e">
        <f>AVERAGE(BJ17:BO17)</f>
        <v>#REF!</v>
      </c>
      <c r="BQ17" s="939"/>
      <c r="BR17" s="920">
        <v>2.6356872625903778</v>
      </c>
      <c r="BS17" s="894">
        <v>3.112172221541476</v>
      </c>
      <c r="BT17" s="894" t="s">
        <v>115</v>
      </c>
      <c r="BU17" s="893">
        <v>3.2</v>
      </c>
      <c r="BV17" s="898" t="s">
        <v>115</v>
      </c>
      <c r="BW17" s="904"/>
      <c r="BX17" s="888">
        <f>AVERAGE(BR17:BW17)</f>
        <v>2.9826198280439513</v>
      </c>
      <c r="BY17" s="939"/>
      <c r="BZ17" s="920">
        <v>3.5605256348158343</v>
      </c>
      <c r="CA17" s="894">
        <v>3.6861451898641873</v>
      </c>
      <c r="CB17" s="894" t="s">
        <v>115</v>
      </c>
      <c r="CC17" s="893">
        <v>3.6</v>
      </c>
      <c r="CD17" s="894" t="s">
        <v>115</v>
      </c>
      <c r="CE17" s="894">
        <v>3.8431986623582715</v>
      </c>
      <c r="CF17" s="888">
        <f>AVERAGE(BZ17:CE17)</f>
        <v>3.6724673717595735</v>
      </c>
      <c r="CG17" s="939"/>
      <c r="CH17" s="920">
        <v>-1.9894961290027657</v>
      </c>
      <c r="CI17" s="894">
        <v>-1.150761098750408</v>
      </c>
      <c r="CJ17" s="894" t="s">
        <v>115</v>
      </c>
      <c r="CK17" s="918">
        <v>-1.4</v>
      </c>
      <c r="CL17" s="894" t="s">
        <v>115</v>
      </c>
      <c r="CM17" s="894">
        <f>[13]ON!$AF$63</f>
        <v>-1.3207755358125128</v>
      </c>
      <c r="CN17" s="888">
        <f>AVERAGE(CH17:CM17)</f>
        <v>-1.4652581908914215</v>
      </c>
      <c r="CO17" s="939"/>
      <c r="CP17" s="928">
        <v>-1.2262742245879164</v>
      </c>
      <c r="CQ17" s="894">
        <v>-1.2261152902369399</v>
      </c>
      <c r="CR17" s="893" t="s">
        <v>115</v>
      </c>
      <c r="CS17" s="929">
        <v>-1.2</v>
      </c>
      <c r="CT17" s="894"/>
      <c r="CU17" s="894">
        <v>-1.431173528824925</v>
      </c>
      <c r="CV17" s="888">
        <f>AVERAGE(CP17:CU17)</f>
        <v>-1.2708907609124451</v>
      </c>
      <c r="CW17" s="939"/>
      <c r="CX17" s="928"/>
      <c r="CY17" s="894"/>
      <c r="CZ17" s="929"/>
      <c r="DA17" s="929"/>
      <c r="DB17" s="894"/>
      <c r="DC17" s="894"/>
      <c r="DD17" s="888"/>
      <c r="DE17" s="928"/>
      <c r="DF17" s="894"/>
      <c r="DG17" s="929"/>
      <c r="DH17" s="929"/>
      <c r="DI17" s="894"/>
      <c r="DJ17" s="894"/>
      <c r="DK17" s="888"/>
      <c r="DL17" s="910">
        <v>-2.8325703426696798</v>
      </c>
      <c r="DM17" s="894">
        <v>-2.6978683583029572</v>
      </c>
      <c r="DN17" s="929"/>
      <c r="DO17" s="929"/>
      <c r="DP17" s="893"/>
      <c r="DQ17" s="893"/>
      <c r="DR17" s="899"/>
      <c r="DS17" s="910">
        <v>1.7749842477120057</v>
      </c>
      <c r="DT17" s="893">
        <v>2.5236593074523084</v>
      </c>
      <c r="DU17" s="929"/>
      <c r="DV17" s="929"/>
      <c r="DW17" s="893"/>
      <c r="DX17" s="894"/>
      <c r="DY17" s="888"/>
      <c r="DZ17" s="910">
        <v>2.7044720975971703</v>
      </c>
      <c r="EA17" s="894">
        <v>3.1319112554290207</v>
      </c>
      <c r="EB17" s="929"/>
      <c r="EC17" s="929"/>
      <c r="ED17" s="893"/>
      <c r="EE17" s="894"/>
      <c r="EF17" s="888"/>
      <c r="EG17" s="910">
        <v>3.2063065060391369</v>
      </c>
      <c r="EH17" s="894">
        <v>2.8720759035988364</v>
      </c>
      <c r="EI17" s="929"/>
      <c r="EJ17" s="929"/>
      <c r="EK17" s="893"/>
      <c r="EL17" s="894"/>
      <c r="EM17" s="888"/>
      <c r="EN17" s="910">
        <v>3.6028890912962352</v>
      </c>
      <c r="EO17" s="894">
        <v>2.5761611446876609</v>
      </c>
      <c r="EP17" s="929"/>
      <c r="EQ17" s="929"/>
      <c r="ER17" s="893"/>
      <c r="ES17" s="894"/>
      <c r="ET17" s="888"/>
    </row>
    <row r="18" spans="1:150" ht="12" customHeight="1">
      <c r="A18" s="806"/>
      <c r="B18" s="807"/>
      <c r="C18" s="808"/>
      <c r="D18" s="807"/>
      <c r="E18" s="807"/>
      <c r="F18" s="809"/>
      <c r="G18" s="780"/>
      <c r="H18" s="797"/>
      <c r="I18" s="781"/>
      <c r="J18" s="782"/>
      <c r="K18" s="783"/>
      <c r="L18" s="784"/>
      <c r="M18" s="112"/>
      <c r="N18" s="781"/>
      <c r="O18" s="782"/>
      <c r="P18" s="783"/>
      <c r="Q18" s="784"/>
      <c r="R18" s="112"/>
      <c r="S18" s="781"/>
      <c r="T18" s="785"/>
      <c r="U18" s="786"/>
      <c r="V18" s="784"/>
      <c r="W18" s="109"/>
      <c r="X18" s="787"/>
      <c r="Y18" s="782"/>
      <c r="Z18" s="788"/>
      <c r="AA18" s="789"/>
      <c r="AB18" s="109"/>
      <c r="AC18" s="787"/>
      <c r="AD18" s="790"/>
      <c r="AE18" s="114"/>
      <c r="AF18" s="789"/>
      <c r="AG18" s="109"/>
      <c r="AH18" s="781"/>
      <c r="AI18" s="782"/>
      <c r="AJ18" s="783"/>
      <c r="AK18" s="810"/>
      <c r="AL18" s="784"/>
      <c r="AM18" s="787"/>
      <c r="AN18" s="787"/>
      <c r="AO18" s="774"/>
      <c r="AP18" s="792"/>
      <c r="AQ18" s="792"/>
      <c r="AR18" s="793"/>
      <c r="AS18" s="810"/>
      <c r="AT18" s="784"/>
      <c r="AU18" s="787"/>
      <c r="AV18" s="787"/>
      <c r="AW18" s="774"/>
      <c r="AX18" s="798"/>
      <c r="AY18" s="792"/>
      <c r="AZ18" s="793"/>
      <c r="BA18" s="810"/>
      <c r="BB18" s="784"/>
      <c r="BC18" s="787"/>
      <c r="BD18" s="787"/>
      <c r="BE18" s="578"/>
      <c r="BF18" s="798"/>
      <c r="BG18" s="792"/>
      <c r="BH18" s="793"/>
      <c r="BI18" s="811"/>
      <c r="BJ18" s="784"/>
      <c r="BK18" s="787"/>
      <c r="BL18" s="787"/>
      <c r="BM18" s="578"/>
      <c r="BN18" s="583"/>
      <c r="BO18" s="792"/>
      <c r="BP18" s="793"/>
      <c r="BQ18" s="812"/>
      <c r="BR18" s="784"/>
      <c r="BS18" s="787"/>
      <c r="BT18" s="787"/>
      <c r="BU18" s="109"/>
      <c r="BV18" s="583"/>
      <c r="BW18" s="792"/>
      <c r="BX18" s="793"/>
      <c r="BY18" s="812"/>
      <c r="BZ18" s="784"/>
      <c r="CA18" s="787"/>
      <c r="CB18" s="787"/>
      <c r="CC18" s="109"/>
      <c r="CD18" s="799"/>
      <c r="CE18" s="787"/>
      <c r="CF18" s="793"/>
      <c r="CG18" s="812"/>
      <c r="CH18" s="784"/>
      <c r="CI18" s="787"/>
      <c r="CJ18" s="787"/>
      <c r="CK18" s="781"/>
      <c r="CL18" s="799"/>
      <c r="CM18" s="787"/>
      <c r="CN18" s="793"/>
      <c r="CO18" s="812"/>
      <c r="CP18" s="796"/>
      <c r="CQ18" s="787"/>
      <c r="CR18" s="109"/>
      <c r="CS18" s="797"/>
      <c r="CT18" s="799"/>
      <c r="CU18" s="787"/>
      <c r="CV18" s="793"/>
      <c r="CW18" s="812"/>
      <c r="CX18" s="796"/>
      <c r="CY18" s="787"/>
      <c r="CZ18" s="797"/>
      <c r="DA18" s="797"/>
      <c r="DB18" s="799"/>
      <c r="DC18" s="787"/>
      <c r="DD18" s="793"/>
      <c r="DE18" s="796"/>
      <c r="DF18" s="787"/>
      <c r="DG18" s="797"/>
      <c r="DH18" s="797"/>
      <c r="DI18" s="799"/>
      <c r="DJ18" s="787"/>
      <c r="DK18" s="793"/>
      <c r="DL18" s="110"/>
      <c r="DM18" s="787"/>
      <c r="DN18" s="797"/>
      <c r="DO18" s="797"/>
      <c r="DP18" s="584"/>
      <c r="DQ18" s="109"/>
      <c r="DR18" s="785"/>
      <c r="DS18" s="110"/>
      <c r="DT18" s="109"/>
      <c r="DU18" s="797"/>
      <c r="DV18" s="797"/>
      <c r="DW18" s="584"/>
      <c r="DX18" s="787"/>
      <c r="DY18" s="793"/>
      <c r="DZ18" s="110"/>
      <c r="EA18" s="787"/>
      <c r="EB18" s="797"/>
      <c r="EC18" s="797"/>
      <c r="ED18" s="584"/>
      <c r="EE18" s="787"/>
      <c r="EF18" s="793"/>
      <c r="EG18" s="110"/>
      <c r="EH18" s="787"/>
      <c r="EI18" s="797"/>
      <c r="EJ18" s="797"/>
      <c r="EK18" s="584"/>
      <c r="EL18" s="787"/>
      <c r="EM18" s="793"/>
      <c r="EN18" s="110"/>
      <c r="EO18" s="787"/>
      <c r="EP18" s="797"/>
      <c r="EQ18" s="797"/>
      <c r="ER18" s="584"/>
      <c r="ES18" s="787"/>
      <c r="ET18" s="793"/>
    </row>
    <row r="19" spans="1:150" ht="12" customHeight="1">
      <c r="A19" s="942"/>
      <c r="B19" s="943" t="s">
        <v>124</v>
      </c>
      <c r="C19" s="944"/>
      <c r="D19" s="945"/>
      <c r="E19" s="945"/>
      <c r="F19" s="946"/>
      <c r="G19" s="917"/>
      <c r="H19" s="893"/>
      <c r="I19" s="918"/>
      <c r="J19" s="895"/>
      <c r="K19" s="919"/>
      <c r="L19" s="920"/>
      <c r="M19" s="898"/>
      <c r="N19" s="918"/>
      <c r="O19" s="895"/>
      <c r="P19" s="919"/>
      <c r="Q19" s="920" t="e">
        <f>#REF!</f>
        <v>#REF!</v>
      </c>
      <c r="R19" s="898" t="e">
        <f>#REF!</f>
        <v>#REF!</v>
      </c>
      <c r="S19" s="918"/>
      <c r="T19" s="899"/>
      <c r="U19" s="921"/>
      <c r="V19" s="920" t="e">
        <f>#REF!</f>
        <v>#REF!</v>
      </c>
      <c r="W19" s="893" t="e">
        <f>[6]st!$AE$169</f>
        <v>#REF!</v>
      </c>
      <c r="X19" s="894"/>
      <c r="Y19" s="895" t="e">
        <f>AVERAGE(V19:X19)</f>
        <v>#REF!</v>
      </c>
      <c r="Z19" s="922"/>
      <c r="AA19" s="897" t="e">
        <f>#REF!</f>
        <v>#REF!</v>
      </c>
      <c r="AB19" s="893" t="e">
        <f>[7]ontdat!$EF$172</f>
        <v>#REF!</v>
      </c>
      <c r="AC19" s="894"/>
      <c r="AD19" s="901" t="e">
        <f>AVERAGE(AA19:AC19)</f>
        <v>#REF!</v>
      </c>
      <c r="AE19" s="923"/>
      <c r="AF19" s="897" t="e">
        <f>#REF!</f>
        <v>#REF!</v>
      </c>
      <c r="AG19" s="893" t="e">
        <f>[7]ontdat!$EG$172</f>
        <v>#REF!</v>
      </c>
      <c r="AH19" s="918"/>
      <c r="AI19" s="895" t="e">
        <f>AVERAGE(AF19:AH19)</f>
        <v>#REF!</v>
      </c>
      <c r="AJ19" s="919"/>
      <c r="AK19" s="947"/>
      <c r="AL19" s="920"/>
      <c r="AM19" s="894"/>
      <c r="AN19" s="894"/>
      <c r="AO19" s="903"/>
      <c r="AP19" s="904"/>
      <c r="AQ19" s="904"/>
      <c r="AR19" s="888"/>
      <c r="AS19" s="947"/>
      <c r="AT19" s="920" t="e">
        <f>#REF!</f>
        <v>#REF!</v>
      </c>
      <c r="AU19" s="894" t="e">
        <f>[7]ontdat!$AI$572</f>
        <v>#REF!</v>
      </c>
      <c r="AV19" s="894" t="s">
        <v>115</v>
      </c>
      <c r="AW19" s="903" t="s">
        <v>115</v>
      </c>
      <c r="AX19" s="931" t="e">
        <f>[14]Sheet1!$D$22</f>
        <v>#REF!</v>
      </c>
      <c r="AY19" s="948"/>
      <c r="AZ19" s="888"/>
      <c r="BA19" s="947"/>
      <c r="BB19" s="920" t="e">
        <f>[8]st!$E$26</f>
        <v>#REF!</v>
      </c>
      <c r="BC19" s="894" t="e">
        <f>#REF!</f>
        <v>#REF!</v>
      </c>
      <c r="BD19" s="894" t="s">
        <v>115</v>
      </c>
      <c r="BE19" s="904" t="s">
        <v>115</v>
      </c>
      <c r="BF19" s="931" t="e">
        <f>[14]Sheet1!$E$22</f>
        <v>#REF!</v>
      </c>
      <c r="BG19" s="949"/>
      <c r="BH19" s="888"/>
      <c r="BI19" s="950"/>
      <c r="BJ19" s="920" t="e">
        <f>[8]st!$F$26</f>
        <v>#REF!</v>
      </c>
      <c r="BK19" s="894" t="e">
        <f>[9]ontdat!$AK$575</f>
        <v>#REF!</v>
      </c>
      <c r="BL19" s="894" t="s">
        <v>115</v>
      </c>
      <c r="BM19" s="904" t="s">
        <v>115</v>
      </c>
      <c r="BN19" s="938">
        <v>3.2</v>
      </c>
      <c r="BO19" s="949"/>
      <c r="BP19" s="888"/>
      <c r="BQ19" s="951"/>
      <c r="BR19" s="920">
        <v>1.7853420754845761</v>
      </c>
      <c r="BS19" s="894">
        <v>2.273053424518956</v>
      </c>
      <c r="BT19" s="894" t="s">
        <v>115</v>
      </c>
      <c r="BU19" s="894" t="s">
        <v>115</v>
      </c>
      <c r="BV19" s="932">
        <v>3.1</v>
      </c>
      <c r="BW19" s="949"/>
      <c r="BX19" s="888"/>
      <c r="BY19" s="951"/>
      <c r="BZ19" s="920">
        <v>2.8941141164280393</v>
      </c>
      <c r="CA19" s="894">
        <v>3.0423876081538959</v>
      </c>
      <c r="CB19" s="894" t="s">
        <v>115</v>
      </c>
      <c r="CC19" s="894" t="s">
        <v>115</v>
      </c>
      <c r="CD19" s="933">
        <v>2.9</v>
      </c>
      <c r="CE19" s="893">
        <v>2.9590156621326802</v>
      </c>
      <c r="CF19" s="888"/>
      <c r="CG19" s="951"/>
      <c r="CH19" s="920">
        <v>-2.7319437110993827</v>
      </c>
      <c r="CI19" s="894">
        <v>-1.6898786380582176</v>
      </c>
      <c r="CJ19" s="894" t="s">
        <v>115</v>
      </c>
      <c r="CK19" s="918" t="s">
        <v>115</v>
      </c>
      <c r="CL19" s="933" t="e">
        <f>'[15]Real GDE'!$C$23</f>
        <v>#REF!</v>
      </c>
      <c r="CM19" s="893">
        <f>[13]ON!$AF$64</f>
        <v>-2.1428459549646783</v>
      </c>
      <c r="CN19" s="888"/>
      <c r="CO19" s="951"/>
      <c r="CP19" s="928">
        <v>-1.5828128982921235</v>
      </c>
      <c r="CQ19" s="894">
        <v>-1.5828128982921186</v>
      </c>
      <c r="CR19" s="893" t="s">
        <v>115</v>
      </c>
      <c r="CS19" s="929" t="s">
        <v>115</v>
      </c>
      <c r="CT19" s="933">
        <v>-9.3000000000000007</v>
      </c>
      <c r="CU19" s="893">
        <v>-1.9425503441243941</v>
      </c>
      <c r="CV19" s="888"/>
      <c r="CW19" s="951"/>
      <c r="CX19" s="928"/>
      <c r="CY19" s="894"/>
      <c r="CZ19" s="929"/>
      <c r="DA19" s="929"/>
      <c r="DB19" s="933"/>
      <c r="DC19" s="893"/>
      <c r="DD19" s="888"/>
      <c r="DE19" s="910"/>
      <c r="DF19" s="894"/>
      <c r="DG19" s="929"/>
      <c r="DH19" s="929"/>
      <c r="DI19" s="933"/>
      <c r="DJ19" s="894"/>
      <c r="DK19" s="888"/>
      <c r="DL19" s="910">
        <v>-4.4105535961195752</v>
      </c>
      <c r="DM19" s="894">
        <v>-4.2312422824101859</v>
      </c>
      <c r="DN19" s="929"/>
      <c r="DO19" s="929"/>
      <c r="DP19" s="932"/>
      <c r="DQ19" s="893"/>
      <c r="DR19" s="899"/>
      <c r="DS19" s="910">
        <v>1.4147879026781156</v>
      </c>
      <c r="DT19" s="893">
        <v>2.4733964784782625</v>
      </c>
      <c r="DU19" s="929"/>
      <c r="DV19" s="929"/>
      <c r="DW19" s="932"/>
      <c r="DX19" s="893"/>
      <c r="DY19" s="888"/>
      <c r="DZ19" s="910">
        <v>3.165758941481768</v>
      </c>
      <c r="EA19" s="894">
        <v>3.2482093163225256</v>
      </c>
      <c r="EB19" s="929"/>
      <c r="EC19" s="929"/>
      <c r="ED19" s="932"/>
      <c r="EE19" s="893"/>
      <c r="EF19" s="888"/>
      <c r="EG19" s="910">
        <v>3.7313123779282953</v>
      </c>
      <c r="EH19" s="894">
        <v>2.946068352600717</v>
      </c>
      <c r="EI19" s="929"/>
      <c r="EJ19" s="929"/>
      <c r="EK19" s="932"/>
      <c r="EL19" s="893"/>
      <c r="EM19" s="888"/>
      <c r="EN19" s="910">
        <v>4.160472674066412</v>
      </c>
      <c r="EO19" s="894">
        <v>2.606759250624191</v>
      </c>
      <c r="EP19" s="929"/>
      <c r="EQ19" s="929"/>
      <c r="ER19" s="932"/>
      <c r="ES19" s="893"/>
      <c r="ET19" s="888"/>
    </row>
    <row r="20" spans="1:150" ht="12" customHeight="1" collapsed="1">
      <c r="A20" s="741"/>
      <c r="B20" s="742"/>
      <c r="C20" s="813" t="s">
        <v>125</v>
      </c>
      <c r="D20" s="742"/>
      <c r="E20" s="742"/>
      <c r="F20" s="779"/>
      <c r="G20" s="780"/>
      <c r="H20" s="109"/>
      <c r="I20" s="781"/>
      <c r="J20" s="782"/>
      <c r="K20" s="783"/>
      <c r="L20" s="784"/>
      <c r="M20" s="112"/>
      <c r="N20" s="781"/>
      <c r="O20" s="782"/>
      <c r="P20" s="783"/>
      <c r="Q20" s="784" t="e">
        <f>#REF!</f>
        <v>#REF!</v>
      </c>
      <c r="R20" s="112" t="e">
        <f>#REF!</f>
        <v>#REF!</v>
      </c>
      <c r="S20" s="781" t="e">
        <f>[12]Forecasts!$K$36/4</f>
        <v>#REF!</v>
      </c>
      <c r="T20" s="785" t="e">
        <f>AVERAGE(Q20:S20)</f>
        <v>#REF!</v>
      </c>
      <c r="U20" s="786"/>
      <c r="V20" s="784" t="e">
        <f>#REF!</f>
        <v>#REF!</v>
      </c>
      <c r="W20" s="109" t="e">
        <f>[6]st!$AE$172</f>
        <v>#REF!</v>
      </c>
      <c r="X20" s="787" t="e">
        <f>[12]Forecasts!$L$36/4</f>
        <v>#REF!</v>
      </c>
      <c r="Y20" s="782" t="e">
        <f>AVERAGE(V20:X20)</f>
        <v>#REF!</v>
      </c>
      <c r="Z20" s="788"/>
      <c r="AA20" s="789" t="e">
        <f>#REF!</f>
        <v>#REF!</v>
      </c>
      <c r="AB20" s="109" t="e">
        <f>[7]ontdat!$EF$175</f>
        <v>#REF!</v>
      </c>
      <c r="AC20" s="787" t="e">
        <f>#REF!/4</f>
        <v>#REF!</v>
      </c>
      <c r="AD20" s="790" t="e">
        <f>AVERAGE(AA20:AC20)</f>
        <v>#REF!</v>
      </c>
      <c r="AE20" s="114"/>
      <c r="AF20" s="789" t="e">
        <f>#REF!</f>
        <v>#REF!</v>
      </c>
      <c r="AG20" s="109" t="e">
        <f>[7]ontdat!$EG$175</f>
        <v>#REF!</v>
      </c>
      <c r="AH20" s="781" t="e">
        <f>#REF!/4</f>
        <v>#REF!</v>
      </c>
      <c r="AI20" s="782" t="e">
        <f>AVERAGE(AF20:AH20)</f>
        <v>#REF!</v>
      </c>
      <c r="AJ20" s="783"/>
      <c r="AK20" s="805"/>
      <c r="AL20" s="784"/>
      <c r="AM20" s="787"/>
      <c r="AN20" s="787"/>
      <c r="AO20" s="774"/>
      <c r="AP20" s="792"/>
      <c r="AQ20" s="792"/>
      <c r="AR20" s="793"/>
      <c r="AS20" s="805"/>
      <c r="AT20" s="784" t="e">
        <f>#REF!</f>
        <v>#REF!</v>
      </c>
      <c r="AU20" s="787" t="e">
        <f>[7]ontdat!$AI$575</f>
        <v>#REF!</v>
      </c>
      <c r="AV20" s="787" t="e">
        <f>#REF!</f>
        <v>#REF!</v>
      </c>
      <c r="AW20" s="774">
        <v>0.4</v>
      </c>
      <c r="AX20" s="798" t="e">
        <f>[14]Sheet1!$D$24</f>
        <v>#REF!</v>
      </c>
      <c r="AY20" s="814">
        <v>8.6999999999999993</v>
      </c>
      <c r="AZ20" s="793" t="e">
        <f t="shared" si="4"/>
        <v>#REF!</v>
      </c>
      <c r="BA20" s="805"/>
      <c r="BB20" s="784" t="e">
        <f>[8]st!$E$28</f>
        <v>#REF!</v>
      </c>
      <c r="BC20" s="787" t="e">
        <f>#REF!</f>
        <v>#REF!</v>
      </c>
      <c r="BD20" s="787" t="e">
        <f>#REF!</f>
        <v>#REF!</v>
      </c>
      <c r="BE20" s="578">
        <v>8.6999999999999993</v>
      </c>
      <c r="BF20" s="798" t="e">
        <f>[14]Sheet1!$E$24</f>
        <v>#REF!</v>
      </c>
      <c r="BG20" s="815">
        <v>10.572302258706179</v>
      </c>
      <c r="BH20" s="793" t="e">
        <f t="shared" si="5"/>
        <v>#REF!</v>
      </c>
      <c r="BI20" s="804"/>
      <c r="BJ20" s="784" t="e">
        <f>[8]st!$F$28</f>
        <v>#REF!</v>
      </c>
      <c r="BK20" s="787" t="e">
        <f>[9]ontdat!$AK$578</f>
        <v>#REF!</v>
      </c>
      <c r="BL20" s="787" t="e">
        <v>#REF!</v>
      </c>
      <c r="BM20" s="578">
        <v>7.1</v>
      </c>
      <c r="BN20" s="583">
        <v>8.5</v>
      </c>
      <c r="BO20" s="815">
        <v>2.206146186519109</v>
      </c>
      <c r="BP20" s="793" t="e">
        <f t="shared" si="6"/>
        <v>#REF!</v>
      </c>
      <c r="BQ20" s="803"/>
      <c r="BR20" s="784">
        <v>3.8659938596536101</v>
      </c>
      <c r="BS20" s="787">
        <v>2.883288673299722</v>
      </c>
      <c r="BT20" s="787">
        <v>4.3</v>
      </c>
      <c r="BU20" s="109">
        <v>5.0999999999999996</v>
      </c>
      <c r="BV20" s="584">
        <v>7</v>
      </c>
      <c r="BW20" s="815"/>
      <c r="BX20" s="793">
        <f t="shared" si="7"/>
        <v>4.6298565065906656</v>
      </c>
      <c r="BY20" s="803"/>
      <c r="BZ20" s="784">
        <v>-4.1809696980167281</v>
      </c>
      <c r="CA20" s="787">
        <v>-3.6028820572178821</v>
      </c>
      <c r="CB20" s="787">
        <v>-3.8</v>
      </c>
      <c r="CC20" s="109">
        <v>-3.6</v>
      </c>
      <c r="CD20" s="799">
        <v>-2.4</v>
      </c>
      <c r="CE20" s="787">
        <v>-4.0000000000000036</v>
      </c>
      <c r="CF20" s="793">
        <f t="shared" ref="CF20:CF23" si="17">AVERAGE(BZ20:CE20)</f>
        <v>-3.5973086258724352</v>
      </c>
      <c r="CG20" s="803"/>
      <c r="CH20" s="784">
        <v>-4.176054259961381</v>
      </c>
      <c r="CI20" s="787">
        <v>-2.346844583145169</v>
      </c>
      <c r="CJ20" s="787" t="e">
        <f>#REF!</f>
        <v>#REF!</v>
      </c>
      <c r="CK20" s="781">
        <v>-2.4</v>
      </c>
      <c r="CL20" s="799" t="e">
        <f>'[15]Real GDE'!$C$25</f>
        <v>#REF!</v>
      </c>
      <c r="CM20" s="787">
        <f>[13]ON!$AF$65</f>
        <v>-4.1843388247384645</v>
      </c>
      <c r="CN20" s="793" t="e">
        <f t="shared" ref="CN20:CN23" si="18">AVERAGE(CH20:CM20)</f>
        <v>#REF!</v>
      </c>
      <c r="CO20" s="803"/>
      <c r="CP20" s="796">
        <v>7.8823131190764633</v>
      </c>
      <c r="CQ20" s="787">
        <v>7.8823131190764562</v>
      </c>
      <c r="CR20" s="109">
        <v>7.7</v>
      </c>
      <c r="CS20" s="797">
        <v>7.9</v>
      </c>
      <c r="CT20" s="799">
        <v>-3.5</v>
      </c>
      <c r="CU20" s="787">
        <v>5.0000000000000044</v>
      </c>
      <c r="CV20" s="793">
        <f t="shared" ref="CV20:CV23" si="19">AVERAGE(CP20:CU20)</f>
        <v>5.4774377063588213</v>
      </c>
      <c r="CW20" s="803"/>
      <c r="CX20" s="796" t="e">
        <f>[16]Sheet1!$BK$41</f>
        <v>#REF!</v>
      </c>
      <c r="CY20" s="787" t="e">
        <f>[17]ontdat!$Q$17</f>
        <v>#REF!</v>
      </c>
      <c r="CZ20" s="797" t="e">
        <f>#REF!</f>
        <v>#REF!</v>
      </c>
      <c r="DA20" s="797">
        <v>17.2</v>
      </c>
      <c r="DB20" s="799">
        <v>16.899999999999999</v>
      </c>
      <c r="DC20" s="787"/>
      <c r="DD20" s="793" t="e">
        <f t="shared" ref="DD20:DD23" si="20">AVERAGE(CX20:DC20)</f>
        <v>#REF!</v>
      </c>
      <c r="DE20" s="796" t="e">
        <f>[16]Sheet1!$BL$41</f>
        <v>#REF!</v>
      </c>
      <c r="DF20" s="787" t="e">
        <f>[17]st!$Q$17</f>
        <v>#REF!</v>
      </c>
      <c r="DG20" s="797" t="e">
        <f>'[19]Gross Domestic Expenditures'!$AG$20</f>
        <v>#REF!</v>
      </c>
      <c r="DH20" s="797">
        <v>-15.6</v>
      </c>
      <c r="DI20" s="799">
        <v>-8</v>
      </c>
      <c r="DJ20" s="787">
        <v>-7.9999999999999964</v>
      </c>
      <c r="DK20" s="793" t="e">
        <f>AVERAGE(DE20:DJ20)</f>
        <v>#REF!</v>
      </c>
      <c r="DL20" s="796">
        <v>-10.052923224445433</v>
      </c>
      <c r="DM20" s="787">
        <v>-10.20947175520468</v>
      </c>
      <c r="DN20" s="797">
        <v>-8.1999999999999993</v>
      </c>
      <c r="DO20" s="797">
        <v>-11</v>
      </c>
      <c r="DP20" s="584">
        <v>-10.3</v>
      </c>
      <c r="DQ20" s="109">
        <v>-9.5728559533721871</v>
      </c>
      <c r="DR20" s="785">
        <f>AVERAGE(DL20:DQ20)</f>
        <v>-9.8892084888370491</v>
      </c>
      <c r="DS20" s="796">
        <v>3.3245406043833139</v>
      </c>
      <c r="DT20" s="109">
        <v>1.0036931925985648</v>
      </c>
      <c r="DU20" s="797">
        <v>-3.5</v>
      </c>
      <c r="DV20" s="797">
        <v>-1.4</v>
      </c>
      <c r="DW20" s="584">
        <v>-0.1</v>
      </c>
      <c r="DX20" s="787">
        <v>-4.3333333333333366</v>
      </c>
      <c r="DY20" s="793">
        <f>AVERAGE(DS20:DX20)</f>
        <v>-0.83418325605857635</v>
      </c>
      <c r="DZ20" s="796">
        <v>5.4266106108675691</v>
      </c>
      <c r="EA20" s="787">
        <v>2.7792671005614666</v>
      </c>
      <c r="EB20" s="797">
        <v>6.8</v>
      </c>
      <c r="EC20" s="797"/>
      <c r="ED20" s="584">
        <v>9.4</v>
      </c>
      <c r="EE20" s="787">
        <v>12.389610389610393</v>
      </c>
      <c r="EF20" s="793">
        <f>AVERAGE(DZ20:EE20)</f>
        <v>7.3590976202078853</v>
      </c>
      <c r="EG20" s="796">
        <v>4.7070548595608832</v>
      </c>
      <c r="EH20" s="787">
        <v>2.8784818378811527</v>
      </c>
      <c r="EI20" s="797">
        <v>7.9</v>
      </c>
      <c r="EJ20" s="797"/>
      <c r="EK20" s="584"/>
      <c r="EL20" s="787">
        <v>13.588235294117654</v>
      </c>
      <c r="EM20" s="793">
        <f>AVERAGE(EG20:EL20)</f>
        <v>7.2684429978899221</v>
      </c>
      <c r="EN20" s="796">
        <v>4.8908256000600927</v>
      </c>
      <c r="EO20" s="787">
        <v>2.6164435596809144</v>
      </c>
      <c r="EP20" s="797">
        <v>3.4</v>
      </c>
      <c r="EQ20" s="797"/>
      <c r="ER20" s="584"/>
      <c r="ES20" s="787">
        <v>7.4468085106383031</v>
      </c>
      <c r="ET20" s="793">
        <f>AVERAGE(EN20:ES20)</f>
        <v>4.5885194175948278</v>
      </c>
    </row>
    <row r="21" spans="1:150" ht="12" customHeight="1">
      <c r="A21" s="934"/>
      <c r="B21" s="890"/>
      <c r="C21" s="941" t="s">
        <v>126</v>
      </c>
      <c r="D21" s="890"/>
      <c r="E21" s="890"/>
      <c r="F21" s="916"/>
      <c r="G21" s="917"/>
      <c r="H21" s="893"/>
      <c r="I21" s="918"/>
      <c r="J21" s="895"/>
      <c r="K21" s="919"/>
      <c r="L21" s="920"/>
      <c r="M21" s="898"/>
      <c r="N21" s="918"/>
      <c r="O21" s="895"/>
      <c r="P21" s="919"/>
      <c r="Q21" s="920" t="e">
        <f>#REF!</f>
        <v>#REF!</v>
      </c>
      <c r="R21" s="898" t="e">
        <f>#REF!</f>
        <v>#REF!</v>
      </c>
      <c r="S21" s="918" t="e">
        <f>[12]Forecasts!$K$37/4</f>
        <v>#REF!</v>
      </c>
      <c r="T21" s="899" t="e">
        <f>AVERAGE(Q21:S21)</f>
        <v>#REF!</v>
      </c>
      <c r="U21" s="921"/>
      <c r="V21" s="920" t="e">
        <f>#REF!</f>
        <v>#REF!</v>
      </c>
      <c r="W21" s="893" t="e">
        <f>[6]st!$AE$175</f>
        <v>#REF!</v>
      </c>
      <c r="X21" s="894" t="e">
        <f>[12]Forecasts!$L$37/4</f>
        <v>#REF!</v>
      </c>
      <c r="Y21" s="895" t="e">
        <f>AVERAGE(V21:X21)</f>
        <v>#REF!</v>
      </c>
      <c r="Z21" s="922"/>
      <c r="AA21" s="897" t="e">
        <f>#REF!</f>
        <v>#REF!</v>
      </c>
      <c r="AB21" s="893" t="e">
        <f>[7]ontdat!$EF$178</f>
        <v>#REF!</v>
      </c>
      <c r="AC21" s="894" t="e">
        <f>#REF!/4</f>
        <v>#REF!</v>
      </c>
      <c r="AD21" s="901" t="e">
        <f>AVERAGE(AA21:AC21)</f>
        <v>#REF!</v>
      </c>
      <c r="AE21" s="923"/>
      <c r="AF21" s="897" t="e">
        <f>#REF!</f>
        <v>#REF!</v>
      </c>
      <c r="AG21" s="893" t="e">
        <f>[7]ontdat!$EG$178</f>
        <v>#REF!</v>
      </c>
      <c r="AH21" s="918" t="e">
        <f>#REF!/4</f>
        <v>#REF!</v>
      </c>
      <c r="AI21" s="895" t="e">
        <f>AVERAGE(AF21:AH21)</f>
        <v>#REF!</v>
      </c>
      <c r="AJ21" s="919"/>
      <c r="AK21" s="936"/>
      <c r="AL21" s="920"/>
      <c r="AM21" s="894"/>
      <c r="AN21" s="894"/>
      <c r="AO21" s="903"/>
      <c r="AP21" s="904"/>
      <c r="AQ21" s="904"/>
      <c r="AR21" s="888"/>
      <c r="AS21" s="936"/>
      <c r="AT21" s="920" t="e">
        <f>#REF!</f>
        <v>#REF!</v>
      </c>
      <c r="AU21" s="894" t="e">
        <f>[7]ontdat!$AI$578</f>
        <v>#REF!</v>
      </c>
      <c r="AV21" s="894" t="e">
        <f>#REF!</f>
        <v>#REF!</v>
      </c>
      <c r="AW21" s="903">
        <v>1.6</v>
      </c>
      <c r="AX21" s="931" t="e">
        <f>[14]Sheet1!$D$28</f>
        <v>#REF!</v>
      </c>
      <c r="AY21" s="948">
        <v>1.5</v>
      </c>
      <c r="AZ21" s="888" t="e">
        <f t="shared" si="4"/>
        <v>#REF!</v>
      </c>
      <c r="BA21" s="936"/>
      <c r="BB21" s="920" t="e">
        <f>[8]st!$E$30</f>
        <v>#REF!</v>
      </c>
      <c r="BC21" s="894" t="e">
        <f>#REF!</f>
        <v>#REF!</v>
      </c>
      <c r="BD21" s="894" t="e">
        <f>#REF!</f>
        <v>#REF!</v>
      </c>
      <c r="BE21" s="906">
        <v>3.7</v>
      </c>
      <c r="BF21" s="931" t="e">
        <f>[14]Sheet1!$E$28</f>
        <v>#REF!</v>
      </c>
      <c r="BG21" s="949">
        <v>-10.451076086575972</v>
      </c>
      <c r="BH21" s="888" t="e">
        <f t="shared" si="5"/>
        <v>#REF!</v>
      </c>
      <c r="BI21" s="937"/>
      <c r="BJ21" s="920" t="e">
        <f>[8]st!$F$30</f>
        <v>#REF!</v>
      </c>
      <c r="BK21" s="894" t="e">
        <f>[9]ontdat!$AK$581</f>
        <v>#REF!</v>
      </c>
      <c r="BL21" s="894" t="e">
        <v>#REF!</v>
      </c>
      <c r="BM21" s="906">
        <v>-1.4</v>
      </c>
      <c r="BN21" s="938">
        <v>-2.9</v>
      </c>
      <c r="BO21" s="949">
        <v>-2.0362979430366801</v>
      </c>
      <c r="BP21" s="888" t="e">
        <f t="shared" si="6"/>
        <v>#REF!</v>
      </c>
      <c r="BQ21" s="939"/>
      <c r="BR21" s="920">
        <v>0.30265770013399301</v>
      </c>
      <c r="BS21" s="894">
        <v>2.0348404387314556</v>
      </c>
      <c r="BT21" s="894">
        <v>8.6</v>
      </c>
      <c r="BU21" s="893">
        <v>0.4</v>
      </c>
      <c r="BV21" s="932">
        <v>-1</v>
      </c>
      <c r="BW21" s="949"/>
      <c r="BX21" s="888">
        <f t="shared" si="7"/>
        <v>2.0674996277730897</v>
      </c>
      <c r="BY21" s="939"/>
      <c r="BZ21" s="920">
        <v>8.2827977542707867</v>
      </c>
      <c r="CA21" s="894">
        <v>8.3726189165657559</v>
      </c>
      <c r="CB21" s="894">
        <v>13.6</v>
      </c>
      <c r="CC21" s="893">
        <v>8.3000000000000007</v>
      </c>
      <c r="CD21" s="933">
        <v>9.6999999999999993</v>
      </c>
      <c r="CE21" s="894">
        <v>9.0000000000000071</v>
      </c>
      <c r="CF21" s="888">
        <f t="shared" si="17"/>
        <v>9.5425694451394261</v>
      </c>
      <c r="CG21" s="939"/>
      <c r="CH21" s="920">
        <v>1.652204420535619</v>
      </c>
      <c r="CI21" s="894">
        <v>1.787117491131629</v>
      </c>
      <c r="CJ21" s="894" t="e">
        <f>#REF!</f>
        <v>#REF!</v>
      </c>
      <c r="CK21" s="918">
        <v>1.1000000000000001</v>
      </c>
      <c r="CL21" s="933" t="e">
        <f>'[15]Real GDE'!$C$29</f>
        <v>#REF!</v>
      </c>
      <c r="CM21" s="894">
        <f>[13]ON!$AF$66</f>
        <v>3.3920721995741143</v>
      </c>
      <c r="CN21" s="888" t="e">
        <f t="shared" si="18"/>
        <v>#REF!</v>
      </c>
      <c r="CO21" s="939"/>
      <c r="CP21" s="928">
        <v>-11.052510689423654</v>
      </c>
      <c r="CQ21" s="894">
        <v>-11.051724899509697</v>
      </c>
      <c r="CR21" s="893">
        <v>-11.8</v>
      </c>
      <c r="CS21" s="929">
        <v>-11.1</v>
      </c>
      <c r="CT21" s="933">
        <v>-10.4</v>
      </c>
      <c r="CU21" s="894">
        <v>-1.3849605993144665</v>
      </c>
      <c r="CV21" s="888">
        <f t="shared" si="19"/>
        <v>-9.4648660313746351</v>
      </c>
      <c r="CW21" s="939"/>
      <c r="CX21" s="928" t="e">
        <f>[16]Sheet1!$BK$42</f>
        <v>#REF!</v>
      </c>
      <c r="CY21" s="894" t="e">
        <f>[17]ontdat!$Q$18</f>
        <v>#REF!</v>
      </c>
      <c r="CZ21" s="929" t="e">
        <f>#REF!</f>
        <v>#REF!</v>
      </c>
      <c r="DA21" s="929">
        <v>-0.3</v>
      </c>
      <c r="DB21" s="933">
        <v>-0.1</v>
      </c>
      <c r="DC21" s="894"/>
      <c r="DD21" s="888" t="e">
        <f t="shared" si="20"/>
        <v>#REF!</v>
      </c>
      <c r="DE21" s="928" t="e">
        <f>[16]Sheet1!$BL$42</f>
        <v>#REF!</v>
      </c>
      <c r="DF21" s="894" t="e">
        <f>[17]st!$Q$18</f>
        <v>#REF!</v>
      </c>
      <c r="DG21" s="929" t="e">
        <f>'[19]Gross Domestic Expenditures'!$AG$26</f>
        <v>#REF!</v>
      </c>
      <c r="DH21" s="929">
        <v>9.6999999999999993</v>
      </c>
      <c r="DI21" s="933">
        <v>2.2000000000000002</v>
      </c>
      <c r="DJ21" s="894">
        <v>-6.1544903656294725</v>
      </c>
      <c r="DK21" s="888" t="e">
        <f t="shared" ref="DK21:DK23" si="21">AVERAGE(DE21:DJ21)</f>
        <v>#REF!</v>
      </c>
      <c r="DL21" s="928">
        <v>10.034779602700604</v>
      </c>
      <c r="DM21" s="894">
        <v>10.413881946247727</v>
      </c>
      <c r="DN21" s="929">
        <v>-1.3</v>
      </c>
      <c r="DO21" s="929"/>
      <c r="DP21" s="932">
        <v>0.3</v>
      </c>
      <c r="DQ21" s="893">
        <v>1</v>
      </c>
      <c r="DR21" s="899">
        <f>AVERAGE(DL21:DQ21)</f>
        <v>4.0897323097896656</v>
      </c>
      <c r="DS21" s="928">
        <v>-2.5652591270561369</v>
      </c>
      <c r="DT21" s="893">
        <v>4.146930698352147</v>
      </c>
      <c r="DU21" s="929">
        <v>-3.5</v>
      </c>
      <c r="DV21" s="929"/>
      <c r="DW21" s="932">
        <v>-3.5</v>
      </c>
      <c r="DX21" s="894">
        <v>0.8</v>
      </c>
      <c r="DY21" s="888">
        <f>AVERAGE(DS21:DX21)</f>
        <v>-0.9236656857407981</v>
      </c>
      <c r="DZ21" s="928">
        <v>-1.8319850879375061</v>
      </c>
      <c r="EA21" s="894">
        <v>3.5745274539152883</v>
      </c>
      <c r="EB21" s="929">
        <v>-0.8</v>
      </c>
      <c r="EC21" s="929"/>
      <c r="ED21" s="932">
        <v>2.6</v>
      </c>
      <c r="EE21" s="894">
        <v>1.9</v>
      </c>
      <c r="EF21" s="888">
        <f>AVERAGE(DZ21:EE21)</f>
        <v>1.0885084731955565</v>
      </c>
      <c r="EG21" s="928">
        <v>1.7240413906835363</v>
      </c>
      <c r="EH21" s="894">
        <v>2.8637090834645607</v>
      </c>
      <c r="EI21" s="929">
        <v>2.4</v>
      </c>
      <c r="EJ21" s="929"/>
      <c r="EK21" s="932"/>
      <c r="EL21" s="894">
        <v>1.6802822221596347</v>
      </c>
      <c r="EM21" s="888">
        <f>AVERAGE(EG21:EL21)</f>
        <v>2.1670081740769329</v>
      </c>
      <c r="EN21" s="928">
        <v>3.497601854002419</v>
      </c>
      <c r="EO21" s="894">
        <v>2.5360032489866402</v>
      </c>
      <c r="EP21" s="929">
        <v>5.7</v>
      </c>
      <c r="EQ21" s="929"/>
      <c r="ER21" s="932"/>
      <c r="ES21" s="894">
        <v>1.7000000000000002</v>
      </c>
      <c r="ET21" s="888">
        <f>AVERAGE(EN21:ES21)</f>
        <v>3.3584012757472648</v>
      </c>
    </row>
    <row r="22" spans="1:150" ht="12" customHeight="1">
      <c r="A22" s="741"/>
      <c r="B22" s="742"/>
      <c r="C22" s="813" t="s">
        <v>127</v>
      </c>
      <c r="D22" s="742"/>
      <c r="E22" s="742"/>
      <c r="F22" s="779"/>
      <c r="G22" s="780"/>
      <c r="H22" s="109"/>
      <c r="I22" s="781"/>
      <c r="J22" s="782"/>
      <c r="K22" s="783"/>
      <c r="L22" s="784"/>
      <c r="M22" s="112"/>
      <c r="N22" s="781"/>
      <c r="O22" s="782"/>
      <c r="P22" s="783"/>
      <c r="Q22" s="784" t="e">
        <f>#REF!</f>
        <v>#REF!</v>
      </c>
      <c r="R22" s="112" t="e">
        <f>#REF!</f>
        <v>#REF!</v>
      </c>
      <c r="S22" s="781" t="e">
        <f>[12]Forecasts!$K$38/4</f>
        <v>#REF!</v>
      </c>
      <c r="T22" s="785" t="e">
        <f>AVERAGE(Q22:S22)</f>
        <v>#REF!</v>
      </c>
      <c r="U22" s="786"/>
      <c r="V22" s="784" t="e">
        <f>#REF!</f>
        <v>#REF!</v>
      </c>
      <c r="W22" s="109" t="e">
        <f>[6]st!$AE$178</f>
        <v>#REF!</v>
      </c>
      <c r="X22" s="787" t="e">
        <f>[12]Forecasts!$L$38/4</f>
        <v>#REF!</v>
      </c>
      <c r="Y22" s="782" t="e">
        <f>AVERAGE(V22:X22)</f>
        <v>#REF!</v>
      </c>
      <c r="Z22" s="788"/>
      <c r="AA22" s="789" t="e">
        <f>#REF!</f>
        <v>#REF!</v>
      </c>
      <c r="AB22" s="109" t="e">
        <f>[7]ontdat!$EF$181</f>
        <v>#REF!</v>
      </c>
      <c r="AC22" s="787" t="e">
        <f>#REF!/4</f>
        <v>#REF!</v>
      </c>
      <c r="AD22" s="790" t="e">
        <f>AVERAGE(AA22:AC22)</f>
        <v>#REF!</v>
      </c>
      <c r="AE22" s="114"/>
      <c r="AF22" s="789" t="e">
        <f>#REF!</f>
        <v>#REF!</v>
      </c>
      <c r="AG22" s="109" t="e">
        <f>[7]ontdat!$EG$181</f>
        <v>#REF!</v>
      </c>
      <c r="AH22" s="781" t="e">
        <f>#REF!/4</f>
        <v>#REF!</v>
      </c>
      <c r="AI22" s="782" t="e">
        <f>AVERAGE(AF22:AH22)</f>
        <v>#REF!</v>
      </c>
      <c r="AJ22" s="783"/>
      <c r="AK22" s="805"/>
      <c r="AL22" s="784"/>
      <c r="AM22" s="787"/>
      <c r="AN22" s="787"/>
      <c r="AO22" s="774"/>
      <c r="AP22" s="792"/>
      <c r="AQ22" s="792"/>
      <c r="AR22" s="793"/>
      <c r="AS22" s="805"/>
      <c r="AT22" s="784" t="e">
        <f>#REF!</f>
        <v>#REF!</v>
      </c>
      <c r="AU22" s="787" t="e">
        <f>[7]ontdat!$AI$581</f>
        <v>#REF!</v>
      </c>
      <c r="AV22" s="787" t="e">
        <f>#REF!</f>
        <v>#REF!</v>
      </c>
      <c r="AW22" s="774">
        <v>6.9</v>
      </c>
      <c r="AX22" s="798" t="e">
        <f>[14]Sheet1!$D$26</f>
        <v>#REF!</v>
      </c>
      <c r="AY22" s="792" t="s">
        <v>115</v>
      </c>
      <c r="AZ22" s="793" t="e">
        <f t="shared" si="4"/>
        <v>#REF!</v>
      </c>
      <c r="BA22" s="805"/>
      <c r="BB22" s="784" t="e">
        <f>[8]st!$E$32</f>
        <v>#REF!</v>
      </c>
      <c r="BC22" s="787" t="e">
        <f>#REF!</f>
        <v>#REF!</v>
      </c>
      <c r="BD22" s="787" t="e">
        <f>#REF!</f>
        <v>#REF!</v>
      </c>
      <c r="BE22" s="578">
        <v>6.9</v>
      </c>
      <c r="BF22" s="798" t="e">
        <f>[14]Sheet1!$E$26</f>
        <v>#REF!</v>
      </c>
      <c r="BG22" s="792" t="s">
        <v>115</v>
      </c>
      <c r="BH22" s="793" t="e">
        <f t="shared" si="5"/>
        <v>#REF!</v>
      </c>
      <c r="BI22" s="804"/>
      <c r="BJ22" s="784" t="e">
        <f>[8]st!$F$32</f>
        <v>#REF!</v>
      </c>
      <c r="BK22" s="787" t="e">
        <f>[9]ontdat!$AK$584</f>
        <v>#REF!</v>
      </c>
      <c r="BL22" s="787" t="e">
        <v>#REF!</v>
      </c>
      <c r="BM22" s="578">
        <v>-1.5</v>
      </c>
      <c r="BN22" s="583">
        <v>0.9</v>
      </c>
      <c r="BO22" s="792" t="s">
        <v>115</v>
      </c>
      <c r="BP22" s="793" t="e">
        <f t="shared" si="6"/>
        <v>#REF!</v>
      </c>
      <c r="BQ22" s="803"/>
      <c r="BR22" s="784">
        <v>4.1944869523195907</v>
      </c>
      <c r="BS22" s="787">
        <v>7.0654800257731853</v>
      </c>
      <c r="BT22" s="787">
        <v>3</v>
      </c>
      <c r="BU22" s="109">
        <v>4.8</v>
      </c>
      <c r="BV22" s="584">
        <v>1.3</v>
      </c>
      <c r="BW22" s="792"/>
      <c r="BX22" s="793">
        <f t="shared" si="7"/>
        <v>4.0719933956185557</v>
      </c>
      <c r="BY22" s="803"/>
      <c r="BZ22" s="784">
        <v>9.1061754333308329</v>
      </c>
      <c r="CA22" s="787">
        <v>8.709704922338112</v>
      </c>
      <c r="CB22" s="787">
        <v>5.6</v>
      </c>
      <c r="CC22" s="109">
        <v>8.8000000000000007</v>
      </c>
      <c r="CD22" s="799">
        <v>9.4</v>
      </c>
      <c r="CE22" s="787">
        <v>10.000000000000009</v>
      </c>
      <c r="CF22" s="793">
        <f t="shared" si="17"/>
        <v>8.6026467259448243</v>
      </c>
      <c r="CG22" s="803"/>
      <c r="CH22" s="784">
        <v>-1.3465624999999926</v>
      </c>
      <c r="CI22" s="787">
        <v>-0.8849055129729777</v>
      </c>
      <c r="CJ22" s="787" t="e">
        <f>#REF!</f>
        <v>#REF!</v>
      </c>
      <c r="CK22" s="781">
        <v>-1.3</v>
      </c>
      <c r="CL22" s="799" t="e">
        <f>'[15]Real GDE'!$C$27</f>
        <v>#REF!</v>
      </c>
      <c r="CM22" s="787">
        <f>[13]ON!$AF$67</f>
        <v>-2.737130920762143</v>
      </c>
      <c r="CN22" s="793" t="e">
        <f t="shared" si="18"/>
        <v>#REF!</v>
      </c>
      <c r="CO22" s="803"/>
      <c r="CP22" s="796">
        <v>-14.121285675136045</v>
      </c>
      <c r="CQ22" s="787">
        <v>-14.121285675136042</v>
      </c>
      <c r="CR22" s="109">
        <v>-13.4</v>
      </c>
      <c r="CS22" s="797">
        <v>-14.1</v>
      </c>
      <c r="CT22" s="799">
        <v>-13.5</v>
      </c>
      <c r="CU22" s="787">
        <v>-17.157068472771407</v>
      </c>
      <c r="CV22" s="793">
        <f t="shared" si="19"/>
        <v>-14.399939970507248</v>
      </c>
      <c r="CW22" s="803"/>
      <c r="CX22" s="796" t="e">
        <f>[16]Sheet1!$BK$43</f>
        <v>#REF!</v>
      </c>
      <c r="CY22" s="787" t="e">
        <f>[17]ontdat!$Q$19</f>
        <v>#REF!</v>
      </c>
      <c r="CZ22" s="797" t="e">
        <f>#REF!</f>
        <v>#REF!</v>
      </c>
      <c r="DA22" s="797">
        <v>14.5</v>
      </c>
      <c r="DB22" s="799">
        <v>11.7</v>
      </c>
      <c r="DC22" s="787"/>
      <c r="DD22" s="793" t="e">
        <f t="shared" si="20"/>
        <v>#REF!</v>
      </c>
      <c r="DE22" s="796" t="e">
        <f>[16]Sheet1!$BL$43</f>
        <v>#REF!</v>
      </c>
      <c r="DF22" s="787" t="e">
        <f>[17]st!$Q$19</f>
        <v>#REF!</v>
      </c>
      <c r="DG22" s="797" t="e">
        <f>'[19]Gross Domestic Expenditures'!$AG$23</f>
        <v>#REF!</v>
      </c>
      <c r="DH22" s="797">
        <v>3.1</v>
      </c>
      <c r="DI22" s="799">
        <v>7.7</v>
      </c>
      <c r="DJ22" s="787">
        <v>3.5830260996532193</v>
      </c>
      <c r="DK22" s="793" t="e">
        <f t="shared" si="21"/>
        <v>#REF!</v>
      </c>
      <c r="DL22" s="796">
        <v>-7.9260853175128636</v>
      </c>
      <c r="DM22" s="787">
        <v>-7.7331549999558602</v>
      </c>
      <c r="DN22" s="797">
        <v>3.5</v>
      </c>
      <c r="DO22" s="797"/>
      <c r="DP22" s="584">
        <v>3.4</v>
      </c>
      <c r="DQ22" s="109">
        <v>0.8</v>
      </c>
      <c r="DR22" s="785">
        <f>AVERAGE(DL22:DQ22)</f>
        <v>-1.5918480634937446</v>
      </c>
      <c r="DS22" s="796">
        <v>4.2055005166073096</v>
      </c>
      <c r="DT22" s="109">
        <v>3.5795565157383802</v>
      </c>
      <c r="DU22" s="797">
        <v>0.2</v>
      </c>
      <c r="DV22" s="797"/>
      <c r="DW22" s="584">
        <v>-3.7</v>
      </c>
      <c r="DX22" s="787">
        <v>1.4000000000000001</v>
      </c>
      <c r="DY22" s="793">
        <f>AVERAGE(DS22:DX22)</f>
        <v>1.1370114064691381</v>
      </c>
      <c r="DZ22" s="796">
        <v>4.9951127488478377</v>
      </c>
      <c r="EA22" s="787">
        <v>4.1801054088025813</v>
      </c>
      <c r="EB22" s="797">
        <v>-3</v>
      </c>
      <c r="EC22" s="797"/>
      <c r="ED22" s="799">
        <v>0.6</v>
      </c>
      <c r="EE22" s="787">
        <v>3.1</v>
      </c>
      <c r="EF22" s="793">
        <f>AVERAGE(DZ22:EE22)</f>
        <v>1.9750436315300839</v>
      </c>
      <c r="EG22" s="796">
        <v>4.6175853602151209</v>
      </c>
      <c r="EH22" s="787">
        <v>3.5401811650659365</v>
      </c>
      <c r="EI22" s="797">
        <v>4.3</v>
      </c>
      <c r="EJ22" s="797"/>
      <c r="EK22" s="584"/>
      <c r="EL22" s="787">
        <v>2.4</v>
      </c>
      <c r="EM22" s="793">
        <f>AVERAGE(EG22:EL22)</f>
        <v>3.7144416313202648</v>
      </c>
      <c r="EN22" s="796">
        <v>4.2584633603031694</v>
      </c>
      <c r="EO22" s="787">
        <v>2.7879192984088919</v>
      </c>
      <c r="EP22" s="797">
        <v>7.9</v>
      </c>
      <c r="EQ22" s="797"/>
      <c r="ER22" s="584"/>
      <c r="ES22" s="787">
        <v>1.9</v>
      </c>
      <c r="ET22" s="793">
        <f>AVERAGE(EN22:ES22)</f>
        <v>4.2115956646780148</v>
      </c>
    </row>
    <row r="23" spans="1:150" ht="12" customHeight="1">
      <c r="A23" s="934"/>
      <c r="B23" s="890"/>
      <c r="C23" s="952" t="s">
        <v>128</v>
      </c>
      <c r="D23" s="953"/>
      <c r="E23" s="890"/>
      <c r="F23" s="954"/>
      <c r="G23" s="917"/>
      <c r="H23" s="893"/>
      <c r="I23" s="918"/>
      <c r="J23" s="895"/>
      <c r="K23" s="919"/>
      <c r="L23" s="920"/>
      <c r="M23" s="898"/>
      <c r="N23" s="918"/>
      <c r="O23" s="895"/>
      <c r="P23" s="919"/>
      <c r="Q23" s="920" t="e">
        <f>#REF!</f>
        <v>#REF!</v>
      </c>
      <c r="R23" s="898" t="e">
        <f>#REF!</f>
        <v>#REF!</v>
      </c>
      <c r="S23" s="918" t="e">
        <f>[12]Forecasts!$K$39/4</f>
        <v>#REF!</v>
      </c>
      <c r="T23" s="899" t="e">
        <f>AVERAGE(Q23:S23)</f>
        <v>#REF!</v>
      </c>
      <c r="U23" s="921"/>
      <c r="V23" s="920" t="e">
        <f>#REF!</f>
        <v>#REF!</v>
      </c>
      <c r="W23" s="893" t="e">
        <f>[6]st!$AE$181</f>
        <v>#REF!</v>
      </c>
      <c r="X23" s="894" t="e">
        <f>[12]Forecasts!$L$39/4</f>
        <v>#REF!</v>
      </c>
      <c r="Y23" s="895" t="e">
        <f>AVERAGE(V23:X23)</f>
        <v>#REF!</v>
      </c>
      <c r="Z23" s="922"/>
      <c r="AA23" s="897" t="e">
        <f>#REF!</f>
        <v>#REF!</v>
      </c>
      <c r="AB23" s="893" t="e">
        <f>[7]ontdat!$EF$184</f>
        <v>#REF!</v>
      </c>
      <c r="AC23" s="894" t="e">
        <f>#REF!/4</f>
        <v>#REF!</v>
      </c>
      <c r="AD23" s="901" t="e">
        <f>AVERAGE(AA23:AC23)</f>
        <v>#REF!</v>
      </c>
      <c r="AE23" s="923"/>
      <c r="AF23" s="897" t="e">
        <f>#REF!</f>
        <v>#REF!</v>
      </c>
      <c r="AG23" s="893" t="e">
        <f>[7]ontdat!$EG$184</f>
        <v>#REF!</v>
      </c>
      <c r="AH23" s="918" t="e">
        <f>#REF!/4</f>
        <v>#REF!</v>
      </c>
      <c r="AI23" s="895" t="e">
        <f>AVERAGE(AF23:AH23)</f>
        <v>#REF!</v>
      </c>
      <c r="AJ23" s="919"/>
      <c r="AK23" s="936"/>
      <c r="AL23" s="920"/>
      <c r="AM23" s="894"/>
      <c r="AN23" s="894"/>
      <c r="AO23" s="903"/>
      <c r="AP23" s="904"/>
      <c r="AQ23" s="904"/>
      <c r="AR23" s="888"/>
      <c r="AS23" s="936"/>
      <c r="AT23" s="920" t="e">
        <f>#REF!</f>
        <v>#REF!</v>
      </c>
      <c r="AU23" s="894" t="e">
        <f>[7]ontdat!$AI$584</f>
        <v>#REF!</v>
      </c>
      <c r="AV23" s="894" t="e">
        <f>#REF!</f>
        <v>#REF!</v>
      </c>
      <c r="AW23" s="903">
        <v>-2.8</v>
      </c>
      <c r="AX23" s="931" t="e">
        <f>[14]Sheet1!$D$30</f>
        <v>#REF!</v>
      </c>
      <c r="AY23" s="904" t="s">
        <v>115</v>
      </c>
      <c r="AZ23" s="888" t="e">
        <f t="shared" si="4"/>
        <v>#REF!</v>
      </c>
      <c r="BA23" s="936"/>
      <c r="BB23" s="920" t="e">
        <f>[8]st!$E$34</f>
        <v>#REF!</v>
      </c>
      <c r="BC23" s="894" t="e">
        <f>#REF!</f>
        <v>#REF!</v>
      </c>
      <c r="BD23" s="894" t="e">
        <f>#REF!</f>
        <v>#REF!</v>
      </c>
      <c r="BE23" s="906">
        <v>-7.3</v>
      </c>
      <c r="BF23" s="931" t="e">
        <f>[14]Sheet1!$E$30</f>
        <v>#REF!</v>
      </c>
      <c r="BG23" s="904" t="s">
        <v>115</v>
      </c>
      <c r="BH23" s="888" t="e">
        <f t="shared" si="5"/>
        <v>#REF!</v>
      </c>
      <c r="BI23" s="937"/>
      <c r="BJ23" s="920" t="e">
        <f>[8]st!$F$34</f>
        <v>#REF!</v>
      </c>
      <c r="BK23" s="894" t="e">
        <f>[9]ontdat!$AK$587</f>
        <v>#REF!</v>
      </c>
      <c r="BL23" s="894" t="e">
        <v>#REF!</v>
      </c>
      <c r="BM23" s="906">
        <v>1</v>
      </c>
      <c r="BN23" s="938">
        <v>-1.7</v>
      </c>
      <c r="BO23" s="904" t="s">
        <v>115</v>
      </c>
      <c r="BP23" s="888" t="e">
        <f t="shared" si="6"/>
        <v>#REF!</v>
      </c>
      <c r="BQ23" s="939"/>
      <c r="BR23" s="920">
        <v>-1.7306017925736217</v>
      </c>
      <c r="BS23" s="894">
        <v>-0.56978233034571391</v>
      </c>
      <c r="BT23" s="894">
        <v>-1.6</v>
      </c>
      <c r="BU23" s="893">
        <v>-1.8</v>
      </c>
      <c r="BV23" s="932">
        <v>-2.8</v>
      </c>
      <c r="BW23" s="904"/>
      <c r="BX23" s="888">
        <f t="shared" si="7"/>
        <v>-1.7000768245838671</v>
      </c>
      <c r="BY23" s="939"/>
      <c r="BZ23" s="920">
        <v>8.9039921179389836</v>
      </c>
      <c r="CA23" s="894">
        <v>8.463111224638741</v>
      </c>
      <c r="CB23" s="894">
        <v>0.9</v>
      </c>
      <c r="CC23" s="893">
        <v>8.3000000000000007</v>
      </c>
      <c r="CD23" s="933">
        <v>0.5</v>
      </c>
      <c r="CE23" s="894">
        <v>8.0000000000000071</v>
      </c>
      <c r="CF23" s="888">
        <f t="shared" si="17"/>
        <v>5.8445172237629555</v>
      </c>
      <c r="CG23" s="939"/>
      <c r="CH23" s="920">
        <v>-3.1780504933102693</v>
      </c>
      <c r="CI23" s="894">
        <v>-2.3666939963857825</v>
      </c>
      <c r="CJ23" s="894" t="e">
        <f>#REF!</f>
        <v>#REF!</v>
      </c>
      <c r="CK23" s="918">
        <v>-2.4</v>
      </c>
      <c r="CL23" s="933" t="e">
        <f>'[15]Real GDE'!$C$31</f>
        <v>#REF!</v>
      </c>
      <c r="CM23" s="894">
        <f>[13]ON!$AF$68</f>
        <v>0.61084462658533845</v>
      </c>
      <c r="CN23" s="888" t="e">
        <f t="shared" si="18"/>
        <v>#REF!</v>
      </c>
      <c r="CO23" s="939"/>
      <c r="CP23" s="928">
        <v>-3.5980576441102761</v>
      </c>
      <c r="CQ23" s="894">
        <v>-3.5980576441102752</v>
      </c>
      <c r="CR23" s="893">
        <v>-2.4</v>
      </c>
      <c r="CS23" s="929">
        <v>-3.6</v>
      </c>
      <c r="CT23" s="933">
        <v>-21.2</v>
      </c>
      <c r="CU23" s="894">
        <v>-2.9984962406015003</v>
      </c>
      <c r="CV23" s="888">
        <f t="shared" si="19"/>
        <v>-6.2324352548036748</v>
      </c>
      <c r="CW23" s="939"/>
      <c r="CX23" s="928" t="e">
        <f>[16]Sheet1!$BK$44</f>
        <v>#REF!</v>
      </c>
      <c r="CY23" s="894" t="e">
        <f>[17]ontdat!$Q$20</f>
        <v>#REF!</v>
      </c>
      <c r="CZ23" s="929" t="e">
        <f>#REF!</f>
        <v>#REF!</v>
      </c>
      <c r="DA23" s="929">
        <v>9.1</v>
      </c>
      <c r="DB23" s="933"/>
      <c r="DC23" s="894"/>
      <c r="DD23" s="888" t="e">
        <f t="shared" si="20"/>
        <v>#REF!</v>
      </c>
      <c r="DE23" s="928" t="e">
        <f>[16]Sheet1!$BL$44</f>
        <v>#REF!</v>
      </c>
      <c r="DF23" s="894" t="e">
        <f>[17]st!$Q$20</f>
        <v>#REF!</v>
      </c>
      <c r="DG23" s="929" t="e">
        <f>'[19]Gross Domestic Expenditures'!$AG$29</f>
        <v>#REF!</v>
      </c>
      <c r="DH23" s="929">
        <v>-1</v>
      </c>
      <c r="DI23" s="933"/>
      <c r="DJ23" s="894">
        <v>-2.9667391650310293</v>
      </c>
      <c r="DK23" s="888" t="e">
        <f t="shared" si="21"/>
        <v>#REF!</v>
      </c>
      <c r="DL23" s="928">
        <v>-0.50753754347139024</v>
      </c>
      <c r="DM23" s="894">
        <v>0.6986576562335145</v>
      </c>
      <c r="DN23" s="929">
        <v>-9.1999999999999993</v>
      </c>
      <c r="DO23" s="929"/>
      <c r="DP23" s="932"/>
      <c r="DQ23" s="893"/>
      <c r="DR23" s="899">
        <f>AVERAGE(DL23:DQ23)</f>
        <v>-3.0029599624126249</v>
      </c>
      <c r="DS23" s="928">
        <v>-0.45840162092254433</v>
      </c>
      <c r="DT23" s="893">
        <v>3.366523262329757</v>
      </c>
      <c r="DU23" s="929">
        <v>-4.7</v>
      </c>
      <c r="DV23" s="929"/>
      <c r="DW23" s="933"/>
      <c r="DX23" s="894"/>
      <c r="DY23" s="888">
        <f>AVERAGE(DS23:DX23)</f>
        <v>-0.59729278619759585</v>
      </c>
      <c r="DZ23" s="928">
        <v>2.3409395306195742</v>
      </c>
      <c r="EA23" s="894">
        <v>3.1674076892075353</v>
      </c>
      <c r="EB23" s="929">
        <v>-3.5</v>
      </c>
      <c r="EC23" s="929"/>
      <c r="ED23" s="955"/>
      <c r="EE23" s="894"/>
      <c r="EF23" s="888">
        <f>AVERAGE(DZ23:EE23)</f>
        <v>0.66944907327570335</v>
      </c>
      <c r="EG23" s="928">
        <v>2.4182272435237566</v>
      </c>
      <c r="EH23" s="894">
        <v>2.6119619765646584</v>
      </c>
      <c r="EI23" s="929">
        <v>-0.4</v>
      </c>
      <c r="EJ23" s="929"/>
      <c r="EK23" s="933"/>
      <c r="EL23" s="894"/>
      <c r="EM23" s="888">
        <f>AVERAGE(EG23:EL23)</f>
        <v>1.5433964066961383</v>
      </c>
      <c r="EN23" s="928">
        <v>2.382587348766402</v>
      </c>
      <c r="EO23" s="894">
        <v>2.482796858188796</v>
      </c>
      <c r="EP23" s="929">
        <v>5.2</v>
      </c>
      <c r="EQ23" s="929"/>
      <c r="ER23" s="933"/>
      <c r="ES23" s="894"/>
      <c r="ET23" s="888">
        <f>AVERAGE(EN23:ES23)</f>
        <v>3.3551280689850658</v>
      </c>
    </row>
    <row r="24" spans="1:150" ht="12" customHeight="1">
      <c r="A24" s="741"/>
      <c r="B24" s="742"/>
      <c r="C24" s="816"/>
      <c r="D24" s="800"/>
      <c r="E24" s="742"/>
      <c r="F24" s="801"/>
      <c r="G24" s="780"/>
      <c r="H24" s="797"/>
      <c r="I24" s="781"/>
      <c r="J24" s="782"/>
      <c r="K24" s="783"/>
      <c r="L24" s="784"/>
      <c r="M24" s="112"/>
      <c r="N24" s="781"/>
      <c r="O24" s="782"/>
      <c r="P24" s="783"/>
      <c r="Q24" s="784"/>
      <c r="R24" s="112"/>
      <c r="S24" s="781"/>
      <c r="T24" s="785"/>
      <c r="U24" s="786"/>
      <c r="V24" s="784"/>
      <c r="W24" s="109"/>
      <c r="X24" s="787"/>
      <c r="Y24" s="782"/>
      <c r="Z24" s="788"/>
      <c r="AA24" s="789"/>
      <c r="AB24" s="109"/>
      <c r="AC24" s="787"/>
      <c r="AD24" s="790"/>
      <c r="AE24" s="114"/>
      <c r="AF24" s="789"/>
      <c r="AG24" s="109"/>
      <c r="AH24" s="781"/>
      <c r="AI24" s="782"/>
      <c r="AJ24" s="783"/>
      <c r="AK24" s="805"/>
      <c r="AL24" s="784"/>
      <c r="AM24" s="787"/>
      <c r="AN24" s="787"/>
      <c r="AO24" s="774"/>
      <c r="AP24" s="792"/>
      <c r="AQ24" s="792"/>
      <c r="AR24" s="793"/>
      <c r="AS24" s="805"/>
      <c r="AT24" s="784"/>
      <c r="AU24" s="787"/>
      <c r="AV24" s="787"/>
      <c r="AW24" s="774"/>
      <c r="AX24" s="798"/>
      <c r="AY24" s="792"/>
      <c r="AZ24" s="793"/>
      <c r="BA24" s="805"/>
      <c r="BB24" s="784"/>
      <c r="BC24" s="787"/>
      <c r="BD24" s="787"/>
      <c r="BE24" s="578"/>
      <c r="BF24" s="798"/>
      <c r="BG24" s="792"/>
      <c r="BH24" s="793"/>
      <c r="BI24" s="804"/>
      <c r="BJ24" s="784"/>
      <c r="BK24" s="787"/>
      <c r="BL24" s="787"/>
      <c r="BM24" s="578"/>
      <c r="BN24" s="583"/>
      <c r="BO24" s="792"/>
      <c r="BP24" s="793"/>
      <c r="BQ24" s="803"/>
      <c r="BR24" s="784"/>
      <c r="BS24" s="787"/>
      <c r="BT24" s="787"/>
      <c r="BU24" s="109"/>
      <c r="BV24" s="584"/>
      <c r="BW24" s="792"/>
      <c r="BX24" s="793"/>
      <c r="BY24" s="803"/>
      <c r="BZ24" s="784"/>
      <c r="CA24" s="787"/>
      <c r="CB24" s="787"/>
      <c r="CC24" s="109"/>
      <c r="CD24" s="799"/>
      <c r="CE24" s="787"/>
      <c r="CF24" s="793"/>
      <c r="CG24" s="803"/>
      <c r="CH24" s="784"/>
      <c r="CI24" s="787"/>
      <c r="CJ24" s="787"/>
      <c r="CK24" s="781"/>
      <c r="CL24" s="799"/>
      <c r="CM24" s="787"/>
      <c r="CN24" s="793"/>
      <c r="CO24" s="803"/>
      <c r="CP24" s="796"/>
      <c r="CQ24" s="787"/>
      <c r="CR24" s="109"/>
      <c r="CS24" s="797"/>
      <c r="CT24" s="799"/>
      <c r="CU24" s="787"/>
      <c r="CV24" s="793"/>
      <c r="CW24" s="803"/>
      <c r="CX24" s="796"/>
      <c r="CY24" s="787"/>
      <c r="CZ24" s="797"/>
      <c r="DA24" s="797"/>
      <c r="DB24" s="799"/>
      <c r="DC24" s="787"/>
      <c r="DD24" s="793"/>
      <c r="DE24" s="796"/>
      <c r="DF24" s="787"/>
      <c r="DG24" s="797"/>
      <c r="DH24" s="797"/>
      <c r="DI24" s="799"/>
      <c r="DJ24" s="787"/>
      <c r="DK24" s="793"/>
      <c r="DL24" s="796"/>
      <c r="DM24" s="787"/>
      <c r="DN24" s="797"/>
      <c r="DO24" s="797"/>
      <c r="DP24" s="584"/>
      <c r="DQ24" s="109"/>
      <c r="DR24" s="785"/>
      <c r="DS24" s="796"/>
      <c r="DT24" s="109"/>
      <c r="DU24" s="797"/>
      <c r="DV24" s="797"/>
      <c r="DW24" s="799"/>
      <c r="DX24" s="787"/>
      <c r="DY24" s="793"/>
      <c r="DZ24" s="796"/>
      <c r="EA24" s="787"/>
      <c r="EB24" s="797"/>
      <c r="EC24" s="797"/>
      <c r="ED24" s="799"/>
      <c r="EE24" s="787"/>
      <c r="EF24" s="793"/>
      <c r="EG24" s="796"/>
      <c r="EH24" s="787"/>
      <c r="EI24" s="797"/>
      <c r="EJ24" s="797"/>
      <c r="EK24" s="799"/>
      <c r="EL24" s="787"/>
      <c r="EM24" s="793"/>
      <c r="EN24" s="796"/>
      <c r="EO24" s="787"/>
      <c r="EP24" s="797"/>
      <c r="EQ24" s="797"/>
      <c r="ER24" s="799"/>
      <c r="ES24" s="787"/>
      <c r="ET24" s="793"/>
    </row>
    <row r="25" spans="1:150" ht="12" customHeight="1">
      <c r="A25" s="934"/>
      <c r="B25" s="953" t="s">
        <v>129</v>
      </c>
      <c r="C25" s="952"/>
      <c r="D25" s="953"/>
      <c r="E25" s="890"/>
      <c r="F25" s="954"/>
      <c r="G25" s="917"/>
      <c r="H25" s="893"/>
      <c r="I25" s="918"/>
      <c r="J25" s="895"/>
      <c r="K25" s="919"/>
      <c r="L25" s="920"/>
      <c r="M25" s="898"/>
      <c r="N25" s="918"/>
      <c r="O25" s="895"/>
      <c r="P25" s="919"/>
      <c r="Q25" s="920" t="e">
        <f>#REF!</f>
        <v>#REF!</v>
      </c>
      <c r="R25" s="898" t="e">
        <f>#REF!</f>
        <v>#REF!</v>
      </c>
      <c r="S25" s="918"/>
      <c r="T25" s="899"/>
      <c r="U25" s="921"/>
      <c r="V25" s="920" t="e">
        <f>#REF!</f>
        <v>#REF!</v>
      </c>
      <c r="W25" s="893" t="e">
        <f>[6]st!$AE$184</f>
        <v>#REF!</v>
      </c>
      <c r="X25" s="894"/>
      <c r="Y25" s="895" t="e">
        <f>AVERAGE(V25:X25)</f>
        <v>#REF!</v>
      </c>
      <c r="Z25" s="922"/>
      <c r="AA25" s="897" t="e">
        <f>#REF!</f>
        <v>#REF!</v>
      </c>
      <c r="AB25" s="893" t="e">
        <f>[7]ontdat!$EF$187</f>
        <v>#REF!</v>
      </c>
      <c r="AC25" s="894"/>
      <c r="AD25" s="901" t="e">
        <f>AVERAGE(AA25:AC25)</f>
        <v>#REF!</v>
      </c>
      <c r="AE25" s="923"/>
      <c r="AF25" s="897" t="e">
        <f>#REF!</f>
        <v>#REF!</v>
      </c>
      <c r="AG25" s="893" t="e">
        <f>[7]ontdat!$EG$187</f>
        <v>#REF!</v>
      </c>
      <c r="AH25" s="918"/>
      <c r="AI25" s="895" t="e">
        <f>AVERAGE(AF25:AH25)</f>
        <v>#REF!</v>
      </c>
      <c r="AJ25" s="919"/>
      <c r="AK25" s="936"/>
      <c r="AL25" s="920"/>
      <c r="AM25" s="894"/>
      <c r="AN25" s="894"/>
      <c r="AO25" s="903"/>
      <c r="AP25" s="904"/>
      <c r="AQ25" s="904"/>
      <c r="AR25" s="888"/>
      <c r="AS25" s="936"/>
      <c r="AT25" s="920" t="e">
        <f>#REF!</f>
        <v>#REF!</v>
      </c>
      <c r="AU25" s="894" t="e">
        <f>[7]ontdat!$AI$587</f>
        <v>#REF!</v>
      </c>
      <c r="AV25" s="894" t="e">
        <f>#REF!</f>
        <v>#REF!</v>
      </c>
      <c r="AW25" s="903" t="s">
        <v>115</v>
      </c>
      <c r="AX25" s="931" t="e">
        <f>[14]Sheet1!$D$32</f>
        <v>#REF!</v>
      </c>
      <c r="AY25" s="904" t="s">
        <v>115</v>
      </c>
      <c r="AZ25" s="888" t="e">
        <f t="shared" si="4"/>
        <v>#REF!</v>
      </c>
      <c r="BA25" s="936"/>
      <c r="BB25" s="920" t="e">
        <f>[8]st!$E$36</f>
        <v>#REF!</v>
      </c>
      <c r="BC25" s="894" t="e">
        <f>#REF!</f>
        <v>#REF!</v>
      </c>
      <c r="BD25" s="894" t="e">
        <f>#REF!</f>
        <v>#REF!</v>
      </c>
      <c r="BE25" s="904" t="s">
        <v>115</v>
      </c>
      <c r="BF25" s="931" t="e">
        <f>[14]Sheet1!$E$32</f>
        <v>#REF!</v>
      </c>
      <c r="BG25" s="904" t="s">
        <v>115</v>
      </c>
      <c r="BH25" s="888" t="e">
        <f t="shared" si="5"/>
        <v>#REF!</v>
      </c>
      <c r="BI25" s="937"/>
      <c r="BJ25" s="920" t="e">
        <f>[8]st!$F$36</f>
        <v>#REF!</v>
      </c>
      <c r="BK25" s="894" t="e">
        <f>[9]ontdat!$AK$590</f>
        <v>#REF!</v>
      </c>
      <c r="BL25" s="894" t="e">
        <v>#REF!</v>
      </c>
      <c r="BM25" s="904" t="s">
        <v>115</v>
      </c>
      <c r="BN25" s="931">
        <v>2.1</v>
      </c>
      <c r="BO25" s="904" t="s">
        <v>115</v>
      </c>
      <c r="BP25" s="888" t="e">
        <f t="shared" si="6"/>
        <v>#REF!</v>
      </c>
      <c r="BQ25" s="939"/>
      <c r="BR25" s="920">
        <v>4.9837672472291263</v>
      </c>
      <c r="BS25" s="894">
        <v>5.1119656186383144</v>
      </c>
      <c r="BT25" s="894">
        <v>3.3</v>
      </c>
      <c r="BU25" s="894" t="s">
        <v>115</v>
      </c>
      <c r="BV25" s="932">
        <v>3</v>
      </c>
      <c r="BW25" s="904"/>
      <c r="BX25" s="888">
        <f t="shared" si="7"/>
        <v>4.0989332164668602</v>
      </c>
      <c r="BY25" s="939"/>
      <c r="BZ25" s="920">
        <v>0.36143126057528951</v>
      </c>
      <c r="CA25" s="894">
        <v>-9.6044839255504666E-2</v>
      </c>
      <c r="CB25" s="894">
        <v>6.4</v>
      </c>
      <c r="CC25" s="894" t="s">
        <v>115</v>
      </c>
      <c r="CD25" s="933">
        <v>6.6</v>
      </c>
      <c r="CE25" s="894">
        <v>0.10000000000001119</v>
      </c>
      <c r="CF25" s="888">
        <f t="shared" ref="CF25:CF26" si="22">AVERAGE(BZ25:CE25)</f>
        <v>2.6730772842639596</v>
      </c>
      <c r="CG25" s="939"/>
      <c r="CH25" s="920">
        <v>0.98820199530516017</v>
      </c>
      <c r="CI25" s="894">
        <v>-2.6576291079812187</v>
      </c>
      <c r="CJ25" s="894" t="e">
        <f>#REF!</f>
        <v>#REF!</v>
      </c>
      <c r="CK25" s="918" t="s">
        <v>115</v>
      </c>
      <c r="CL25" s="933" t="e">
        <f>'[15]Real GDE'!$C$33</f>
        <v>#REF!</v>
      </c>
      <c r="CM25" s="894">
        <f>[13]ON!$AF$69</f>
        <v>2.5905437694591305</v>
      </c>
      <c r="CN25" s="888" t="e">
        <f t="shared" ref="CN25:CN26" si="23">AVERAGE(CH25:CM25)</f>
        <v>#REF!</v>
      </c>
      <c r="CO25" s="939"/>
      <c r="CP25" s="928">
        <v>-6.0223266745005875</v>
      </c>
      <c r="CQ25" s="894">
        <v>-6.0223266745005883</v>
      </c>
      <c r="CR25" s="893">
        <v>-5.8</v>
      </c>
      <c r="CS25" s="929" t="s">
        <v>115</v>
      </c>
      <c r="CT25" s="933">
        <v>5.5</v>
      </c>
      <c r="CU25" s="894">
        <v>-2.0000000000000018</v>
      </c>
      <c r="CV25" s="888">
        <f t="shared" ref="CV25:CV26" si="24">AVERAGE(CP25:CU25)</f>
        <v>-2.8689306698002359</v>
      </c>
      <c r="CW25" s="939"/>
      <c r="CX25" s="928" t="e">
        <f>[16]Sheet1!$BK$45</f>
        <v>#REF!</v>
      </c>
      <c r="CY25" s="894" t="e">
        <f>[17]ontdat!$Q$13</f>
        <v>#REF!</v>
      </c>
      <c r="CZ25" s="929" t="e">
        <f>#REF!</f>
        <v>#REF!</v>
      </c>
      <c r="DA25" s="929" t="s">
        <v>115</v>
      </c>
      <c r="DB25" s="933"/>
      <c r="DC25" s="894"/>
      <c r="DD25" s="888" t="e">
        <f t="shared" ref="DD25:DD26" si="25">AVERAGE(CX25:DC25)</f>
        <v>#REF!</v>
      </c>
      <c r="DE25" s="928" t="e">
        <f>[16]Sheet1!$BL$45</f>
        <v>#REF!</v>
      </c>
      <c r="DF25" s="894" t="e">
        <f>[17]st!$Q$13</f>
        <v>#REF!</v>
      </c>
      <c r="DG25" s="929" t="e">
        <f>'[19]Gross Domestic Expenditures'!$AG$32</f>
        <v>#REF!</v>
      </c>
      <c r="DH25" s="929" t="s">
        <v>115</v>
      </c>
      <c r="DI25" s="933"/>
      <c r="DJ25" s="894">
        <v>-5.9999982321391254</v>
      </c>
      <c r="DK25" s="888" t="e">
        <f t="shared" ref="DK25:DK26" si="26">AVERAGE(DE25:DJ25)</f>
        <v>#REF!</v>
      </c>
      <c r="DL25" s="928">
        <v>1.1912258506990261</v>
      </c>
      <c r="DM25" s="894">
        <v>1.2811131627538996</v>
      </c>
      <c r="DN25" s="929">
        <v>1.7</v>
      </c>
      <c r="DO25" s="929"/>
      <c r="DP25" s="932"/>
      <c r="DQ25" s="893"/>
      <c r="DR25" s="899">
        <f>AVERAGE(DL25:DQ25)</f>
        <v>1.3907796711509752</v>
      </c>
      <c r="DS25" s="928">
        <v>2.4491586998643564</v>
      </c>
      <c r="DT25" s="893">
        <v>2.5777125389399469</v>
      </c>
      <c r="DU25" s="929">
        <v>2.1</v>
      </c>
      <c r="DV25" s="929"/>
      <c r="DW25" s="933"/>
      <c r="DX25" s="894"/>
      <c r="DY25" s="888">
        <f>AVERAGE(DS25:DX25)</f>
        <v>2.3756237462681011</v>
      </c>
      <c r="DZ25" s="928">
        <v>2.0689651146908803</v>
      </c>
      <c r="EA25" s="894">
        <v>2.0623378206137133</v>
      </c>
      <c r="EB25" s="929">
        <v>2</v>
      </c>
      <c r="EC25" s="929"/>
      <c r="ED25" s="933"/>
      <c r="EE25" s="894"/>
      <c r="EF25" s="888">
        <f>AVERAGE(DZ25:EE25)</f>
        <v>2.0437676451015312</v>
      </c>
      <c r="EG25" s="928">
        <v>2.0575333258013457</v>
      </c>
      <c r="EH25" s="894">
        <v>1.7761730409183052</v>
      </c>
      <c r="EI25" s="929">
        <v>2.8</v>
      </c>
      <c r="EJ25" s="929"/>
      <c r="EK25" s="933"/>
      <c r="EL25" s="894"/>
      <c r="EM25" s="888">
        <f>AVERAGE(EG25:EL25)</f>
        <v>2.2112354555732168</v>
      </c>
      <c r="EN25" s="928">
        <v>1.9018805814100643</v>
      </c>
      <c r="EO25" s="894">
        <v>1.5166099427937896</v>
      </c>
      <c r="EP25" s="929">
        <v>3.6</v>
      </c>
      <c r="EQ25" s="929"/>
      <c r="ER25" s="933"/>
      <c r="ES25" s="894"/>
      <c r="ET25" s="888">
        <f>AVERAGE(EN25:ES25)</f>
        <v>2.3394968414012847</v>
      </c>
    </row>
    <row r="26" spans="1:150" ht="12" customHeight="1">
      <c r="A26" s="741"/>
      <c r="B26" s="800" t="s">
        <v>130</v>
      </c>
      <c r="C26" s="816"/>
      <c r="D26" s="800"/>
      <c r="E26" s="742"/>
      <c r="F26" s="801"/>
      <c r="G26" s="780"/>
      <c r="H26" s="109"/>
      <c r="I26" s="781"/>
      <c r="J26" s="782"/>
      <c r="K26" s="783"/>
      <c r="L26" s="784"/>
      <c r="M26" s="112"/>
      <c r="N26" s="781"/>
      <c r="O26" s="782"/>
      <c r="P26" s="783"/>
      <c r="Q26" s="784" t="e">
        <f>#REF!</f>
        <v>#REF!</v>
      </c>
      <c r="R26" s="112" t="e">
        <f>#REF!</f>
        <v>#REF!</v>
      </c>
      <c r="S26" s="781" t="e">
        <f>[12]Forecasts!$K$40/4</f>
        <v>#REF!</v>
      </c>
      <c r="T26" s="785" t="e">
        <f>AVERAGE(Q26:S26)</f>
        <v>#REF!</v>
      </c>
      <c r="U26" s="786"/>
      <c r="V26" s="784" t="e">
        <f>#REF!</f>
        <v>#REF!</v>
      </c>
      <c r="W26" s="109" t="e">
        <f>[6]st!$AE$187</f>
        <v>#REF!</v>
      </c>
      <c r="X26" s="787" t="e">
        <f>[12]Forecasts!$L$40/4</f>
        <v>#REF!</v>
      </c>
      <c r="Y26" s="782" t="e">
        <f>AVERAGE(V26:X26)</f>
        <v>#REF!</v>
      </c>
      <c r="Z26" s="788"/>
      <c r="AA26" s="789" t="e">
        <f>#REF!</f>
        <v>#REF!</v>
      </c>
      <c r="AB26" s="109" t="e">
        <f>[7]ontdat!$EF$190</f>
        <v>#REF!</v>
      </c>
      <c r="AC26" s="787" t="e">
        <f>#REF!/4</f>
        <v>#REF!</v>
      </c>
      <c r="AD26" s="790" t="e">
        <f>AVERAGE(AA26:AC26)</f>
        <v>#REF!</v>
      </c>
      <c r="AE26" s="114"/>
      <c r="AF26" s="789" t="e">
        <f>#REF!</f>
        <v>#REF!</v>
      </c>
      <c r="AG26" s="109" t="e">
        <f>[7]ontdat!$EG$190</f>
        <v>#REF!</v>
      </c>
      <c r="AH26" s="781" t="e">
        <f>#REF!/4</f>
        <v>#REF!</v>
      </c>
      <c r="AI26" s="782" t="e">
        <f>AVERAGE(AF26:AH26)</f>
        <v>#REF!</v>
      </c>
      <c r="AJ26" s="783"/>
      <c r="AK26" s="805"/>
      <c r="AL26" s="784"/>
      <c r="AM26" s="787"/>
      <c r="AN26" s="787"/>
      <c r="AO26" s="774"/>
      <c r="AP26" s="792"/>
      <c r="AQ26" s="792"/>
      <c r="AR26" s="793"/>
      <c r="AS26" s="805"/>
      <c r="AT26" s="784" t="e">
        <f>#REF!</f>
        <v>#REF!</v>
      </c>
      <c r="AU26" s="787" t="e">
        <f>[7]ontdat!$AI$590</f>
        <v>#REF!</v>
      </c>
      <c r="AV26" s="787" t="e">
        <f>#REF!</f>
        <v>#REF!</v>
      </c>
      <c r="AW26" s="774">
        <v>1.4</v>
      </c>
      <c r="AX26" s="798" t="e">
        <f>[14]Sheet1!$D$20</f>
        <v>#REF!</v>
      </c>
      <c r="AY26" s="792" t="s">
        <v>115</v>
      </c>
      <c r="AZ26" s="793" t="e">
        <f t="shared" si="4"/>
        <v>#REF!</v>
      </c>
      <c r="BA26" s="805"/>
      <c r="BB26" s="784" t="e">
        <f>[8]st!$E$38</f>
        <v>#REF!</v>
      </c>
      <c r="BC26" s="787" t="e">
        <f>#REF!</f>
        <v>#REF!</v>
      </c>
      <c r="BD26" s="787" t="e">
        <f>#REF!</f>
        <v>#REF!</v>
      </c>
      <c r="BE26" s="578">
        <v>2.4</v>
      </c>
      <c r="BF26" s="798" t="e">
        <f>[14]Sheet1!$E$20</f>
        <v>#REF!</v>
      </c>
      <c r="BG26" s="792" t="s">
        <v>115</v>
      </c>
      <c r="BH26" s="793" t="e">
        <f t="shared" si="5"/>
        <v>#REF!</v>
      </c>
      <c r="BI26" s="804"/>
      <c r="BJ26" s="784" t="e">
        <f>[8]st!$F$38</f>
        <v>#REF!</v>
      </c>
      <c r="BK26" s="787" t="e">
        <f>[9]ontdat!$AK$593</f>
        <v>#REF!</v>
      </c>
      <c r="BL26" s="787" t="e">
        <v>#REF!</v>
      </c>
      <c r="BM26" s="578">
        <v>-0.7</v>
      </c>
      <c r="BN26" s="583">
        <v>3.9</v>
      </c>
      <c r="BO26" s="792" t="s">
        <v>115</v>
      </c>
      <c r="BP26" s="793" t="e">
        <f t="shared" si="6"/>
        <v>#REF!</v>
      </c>
      <c r="BQ26" s="803"/>
      <c r="BR26" s="784">
        <v>6.238138244685997</v>
      </c>
      <c r="BS26" s="787">
        <v>6.6972013461062962</v>
      </c>
      <c r="BT26" s="787">
        <v>6.1</v>
      </c>
      <c r="BU26" s="109">
        <v>6.2</v>
      </c>
      <c r="BV26" s="584">
        <v>6.8</v>
      </c>
      <c r="BW26" s="792"/>
      <c r="BX26" s="793">
        <f t="shared" si="7"/>
        <v>6.4070679181584582</v>
      </c>
      <c r="BY26" s="803"/>
      <c r="BZ26" s="784">
        <v>6.8697819551733375</v>
      </c>
      <c r="CA26" s="787">
        <v>6.9184225046615255</v>
      </c>
      <c r="CB26" s="787">
        <v>7.3</v>
      </c>
      <c r="CC26" s="109">
        <v>6.7</v>
      </c>
      <c r="CD26" s="799">
        <v>7.4</v>
      </c>
      <c r="CE26" s="787">
        <v>8.1596712203660715</v>
      </c>
      <c r="CF26" s="793">
        <f t="shared" si="22"/>
        <v>7.2246459467001563</v>
      </c>
      <c r="CG26" s="803"/>
      <c r="CH26" s="784">
        <v>1.1610270030515846</v>
      </c>
      <c r="CI26" s="787">
        <v>1.252396024836111</v>
      </c>
      <c r="CJ26" s="787" t="e">
        <f>#REF!</f>
        <v>#REF!</v>
      </c>
      <c r="CK26" s="781">
        <v>1</v>
      </c>
      <c r="CL26" s="799" t="e">
        <f>'[15]Real GDE'!$C$21</f>
        <v>#REF!</v>
      </c>
      <c r="CM26" s="787">
        <f>[13]ON!$AF$70</f>
        <v>1.2633985410416493</v>
      </c>
      <c r="CN26" s="793" t="e">
        <f t="shared" si="23"/>
        <v>#REF!</v>
      </c>
      <c r="CO26" s="803"/>
      <c r="CP26" s="796">
        <v>0.54742640729901881</v>
      </c>
      <c r="CQ26" s="787">
        <v>0.54742640729901204</v>
      </c>
      <c r="CR26" s="109">
        <v>-1.7</v>
      </c>
      <c r="CS26" s="797">
        <v>0.5</v>
      </c>
      <c r="CT26" s="799">
        <v>-5.0999999999999996</v>
      </c>
      <c r="CU26" s="787">
        <v>0.79552418660699953</v>
      </c>
      <c r="CV26" s="793">
        <f t="shared" si="24"/>
        <v>-0.73493716646582818</v>
      </c>
      <c r="CW26" s="803"/>
      <c r="CX26" s="796" t="e">
        <f>[16]Sheet1!$BK$46</f>
        <v>#REF!</v>
      </c>
      <c r="CY26" s="787" t="e">
        <f>[17]ontdat!$Q$15</f>
        <v>#REF!</v>
      </c>
      <c r="CZ26" s="797" t="e">
        <f>#REF!</f>
        <v>#REF!</v>
      </c>
      <c r="DA26" s="797">
        <v>6.1</v>
      </c>
      <c r="DB26" s="799">
        <v>5.9</v>
      </c>
      <c r="DC26" s="787"/>
      <c r="DD26" s="793" t="e">
        <f t="shared" si="25"/>
        <v>#REF!</v>
      </c>
      <c r="DE26" s="796" t="e">
        <f>[16]Sheet1!$BL$46</f>
        <v>#REF!</v>
      </c>
      <c r="DF26" s="787" t="e">
        <f>[17]st!$Q$15</f>
        <v>#REF!</v>
      </c>
      <c r="DG26" s="797" t="e">
        <f>'[19]Gross Domestic Expenditures'!$AG$17</f>
        <v>#REF!</v>
      </c>
      <c r="DH26" s="797">
        <v>-2.8</v>
      </c>
      <c r="DI26" s="799">
        <v>7.1</v>
      </c>
      <c r="DJ26" s="787">
        <v>3.0537424853009254</v>
      </c>
      <c r="DK26" s="793" t="e">
        <f t="shared" si="26"/>
        <v>#REF!</v>
      </c>
      <c r="DL26" s="796">
        <v>4.9396436254324234</v>
      </c>
      <c r="DM26" s="787">
        <v>4.9171355477883871</v>
      </c>
      <c r="DN26" s="797">
        <v>5.6</v>
      </c>
      <c r="DO26" s="797"/>
      <c r="DP26" s="584">
        <v>4.0999999999999996</v>
      </c>
      <c r="DQ26" s="109">
        <v>1.4000000000000001</v>
      </c>
      <c r="DR26" s="785">
        <f>AVERAGE(DL26:DQ26)</f>
        <v>4.1913558346441615</v>
      </c>
      <c r="DS26" s="796">
        <v>3.172724741410486</v>
      </c>
      <c r="DT26" s="109">
        <v>2.7560853143590247</v>
      </c>
      <c r="DU26" s="797">
        <v>4.9000000000000004</v>
      </c>
      <c r="DV26" s="797"/>
      <c r="DW26" s="799">
        <v>5.0999999999999996</v>
      </c>
      <c r="DX26" s="787">
        <v>1.0999999999999999</v>
      </c>
      <c r="DY26" s="793">
        <f>AVERAGE(DS26:DX26)</f>
        <v>3.4057620111539024</v>
      </c>
      <c r="DZ26" s="796">
        <v>0.86572571705787005</v>
      </c>
      <c r="EA26" s="787">
        <v>2.6297387783447812</v>
      </c>
      <c r="EB26" s="797">
        <v>1.3</v>
      </c>
      <c r="EC26" s="797"/>
      <c r="ED26" s="799">
        <v>0.4</v>
      </c>
      <c r="EE26" s="787">
        <v>1.4000000000000001</v>
      </c>
      <c r="EF26" s="793">
        <f>AVERAGE(DZ26:EE26)</f>
        <v>1.3190928990805304</v>
      </c>
      <c r="EG26" s="796">
        <v>1.0779310808559956</v>
      </c>
      <c r="EH26" s="787">
        <v>2.564651492200487</v>
      </c>
      <c r="EI26" s="797">
        <v>5</v>
      </c>
      <c r="EJ26" s="797"/>
      <c r="EK26" s="799"/>
      <c r="EL26" s="787">
        <v>1.7999999999999998</v>
      </c>
      <c r="EM26" s="793">
        <f>AVERAGE(EG26:EL26)</f>
        <v>2.610645643264121</v>
      </c>
      <c r="EN26" s="796">
        <v>1.2960821030888883</v>
      </c>
      <c r="EO26" s="787">
        <v>2.4676046603877566</v>
      </c>
      <c r="EP26" s="797">
        <v>3.3</v>
      </c>
      <c r="EQ26" s="797"/>
      <c r="ER26" s="799"/>
      <c r="ES26" s="787">
        <v>1.6</v>
      </c>
      <c r="ET26" s="793">
        <f>AVERAGE(EN26:ES26)</f>
        <v>2.165921690869161</v>
      </c>
    </row>
    <row r="27" spans="1:150" ht="12" customHeight="1">
      <c r="A27" s="934"/>
      <c r="B27" s="952"/>
      <c r="C27" s="953"/>
      <c r="D27" s="953"/>
      <c r="E27" s="890"/>
      <c r="F27" s="954"/>
      <c r="G27" s="917"/>
      <c r="H27" s="929"/>
      <c r="I27" s="918"/>
      <c r="J27" s="895"/>
      <c r="K27" s="919"/>
      <c r="L27" s="920"/>
      <c r="M27" s="898"/>
      <c r="N27" s="918"/>
      <c r="O27" s="895"/>
      <c r="P27" s="919"/>
      <c r="Q27" s="920"/>
      <c r="R27" s="898"/>
      <c r="S27" s="918"/>
      <c r="T27" s="899"/>
      <c r="U27" s="921"/>
      <c r="V27" s="920"/>
      <c r="W27" s="893"/>
      <c r="X27" s="894"/>
      <c r="Y27" s="895"/>
      <c r="Z27" s="922"/>
      <c r="AA27" s="897"/>
      <c r="AB27" s="893"/>
      <c r="AC27" s="894"/>
      <c r="AD27" s="901"/>
      <c r="AE27" s="923"/>
      <c r="AF27" s="897"/>
      <c r="AG27" s="893"/>
      <c r="AH27" s="918"/>
      <c r="AI27" s="895"/>
      <c r="AJ27" s="919"/>
      <c r="AK27" s="936"/>
      <c r="AL27" s="920"/>
      <c r="AM27" s="894"/>
      <c r="AN27" s="894"/>
      <c r="AO27" s="903"/>
      <c r="AP27" s="904"/>
      <c r="AQ27" s="904"/>
      <c r="AR27" s="888"/>
      <c r="AS27" s="936"/>
      <c r="AT27" s="920"/>
      <c r="AU27" s="894"/>
      <c r="AV27" s="894"/>
      <c r="AW27" s="903"/>
      <c r="AX27" s="931"/>
      <c r="AY27" s="904"/>
      <c r="AZ27" s="888"/>
      <c r="BA27" s="936"/>
      <c r="BB27" s="920"/>
      <c r="BC27" s="894"/>
      <c r="BD27" s="894"/>
      <c r="BE27" s="906"/>
      <c r="BF27" s="931"/>
      <c r="BG27" s="904"/>
      <c r="BH27" s="888"/>
      <c r="BI27" s="937"/>
      <c r="BJ27" s="920"/>
      <c r="BK27" s="894"/>
      <c r="BL27" s="894"/>
      <c r="BM27" s="906"/>
      <c r="BN27" s="938"/>
      <c r="BO27" s="904"/>
      <c r="BP27" s="888"/>
      <c r="BQ27" s="939"/>
      <c r="BR27" s="920"/>
      <c r="BS27" s="894"/>
      <c r="BT27" s="894"/>
      <c r="BU27" s="893"/>
      <c r="BV27" s="932"/>
      <c r="BW27" s="904"/>
      <c r="BX27" s="888"/>
      <c r="BY27" s="939"/>
      <c r="BZ27" s="920"/>
      <c r="CA27" s="894"/>
      <c r="CB27" s="894"/>
      <c r="CC27" s="893"/>
      <c r="CD27" s="933"/>
      <c r="CE27" s="894"/>
      <c r="CF27" s="888"/>
      <c r="CG27" s="939"/>
      <c r="CH27" s="920"/>
      <c r="CI27" s="894"/>
      <c r="CJ27" s="894"/>
      <c r="CK27" s="918"/>
      <c r="CL27" s="933"/>
      <c r="CM27" s="894"/>
      <c r="CN27" s="888"/>
      <c r="CO27" s="939"/>
      <c r="CP27" s="928"/>
      <c r="CQ27" s="894"/>
      <c r="CR27" s="893"/>
      <c r="CS27" s="929"/>
      <c r="CT27" s="933"/>
      <c r="CU27" s="894"/>
      <c r="CV27" s="888"/>
      <c r="CW27" s="939"/>
      <c r="CX27" s="928"/>
      <c r="CY27" s="894"/>
      <c r="CZ27" s="929"/>
      <c r="DA27" s="929"/>
      <c r="DB27" s="933"/>
      <c r="DC27" s="894"/>
      <c r="DD27" s="888"/>
      <c r="DE27" s="928"/>
      <c r="DF27" s="894"/>
      <c r="DG27" s="929"/>
      <c r="DH27" s="929"/>
      <c r="DI27" s="933"/>
      <c r="DJ27" s="894"/>
      <c r="DK27" s="888"/>
      <c r="DL27" s="928"/>
      <c r="DM27" s="894"/>
      <c r="DN27" s="929"/>
      <c r="DO27" s="929"/>
      <c r="DP27" s="932"/>
      <c r="DQ27" s="893"/>
      <c r="DR27" s="899"/>
      <c r="DS27" s="928"/>
      <c r="DT27" s="893"/>
      <c r="DU27" s="929"/>
      <c r="DV27" s="929"/>
      <c r="DW27" s="933"/>
      <c r="DX27" s="894"/>
      <c r="DY27" s="888"/>
      <c r="DZ27" s="928"/>
      <c r="EA27" s="894"/>
      <c r="EB27" s="929"/>
      <c r="EC27" s="929"/>
      <c r="ED27" s="933"/>
      <c r="EE27" s="894"/>
      <c r="EF27" s="888"/>
      <c r="EG27" s="928"/>
      <c r="EH27" s="894"/>
      <c r="EI27" s="929"/>
      <c r="EJ27" s="929"/>
      <c r="EK27" s="933"/>
      <c r="EL27" s="894"/>
      <c r="EM27" s="888"/>
      <c r="EN27" s="928"/>
      <c r="EO27" s="894"/>
      <c r="EP27" s="929"/>
      <c r="EQ27" s="929"/>
      <c r="ER27" s="933"/>
      <c r="ES27" s="894"/>
      <c r="ET27" s="888"/>
    </row>
    <row r="28" spans="1:150" ht="12" customHeight="1" collapsed="1">
      <c r="A28" s="741"/>
      <c r="B28" s="817" t="s">
        <v>131</v>
      </c>
      <c r="C28" s="742"/>
      <c r="D28" s="742"/>
      <c r="E28" s="818"/>
      <c r="F28" s="779"/>
      <c r="G28" s="780"/>
      <c r="H28" s="109"/>
      <c r="I28" s="781"/>
      <c r="J28" s="782"/>
      <c r="K28" s="783"/>
      <c r="L28" s="784"/>
      <c r="M28" s="112"/>
      <c r="N28" s="781"/>
      <c r="O28" s="782"/>
      <c r="P28" s="783"/>
      <c r="Q28" s="784" t="e">
        <f>#REF!</f>
        <v>#REF!</v>
      </c>
      <c r="R28" s="112" t="e">
        <f>#REF!</f>
        <v>#REF!</v>
      </c>
      <c r="S28" s="781" t="e">
        <f>[12]Forecasts!$K$42/4</f>
        <v>#REF!</v>
      </c>
      <c r="T28" s="785" t="e">
        <f>AVERAGE(Q28:S28)</f>
        <v>#REF!</v>
      </c>
      <c r="U28" s="786"/>
      <c r="V28" s="784" t="e">
        <f>#REF!</f>
        <v>#REF!</v>
      </c>
      <c r="W28" s="109" t="e">
        <f>[6]st!$AE$190</f>
        <v>#REF!</v>
      </c>
      <c r="X28" s="787" t="e">
        <f>[12]Forecasts!$L$42/4</f>
        <v>#REF!</v>
      </c>
      <c r="Y28" s="782" t="e">
        <f>AVERAGE(V28:X28)</f>
        <v>#REF!</v>
      </c>
      <c r="Z28" s="788"/>
      <c r="AA28" s="789" t="e">
        <f>#REF!</f>
        <v>#REF!</v>
      </c>
      <c r="AB28" s="109" t="e">
        <f>[7]ontdat!$EF$193</f>
        <v>#REF!</v>
      </c>
      <c r="AC28" s="787" t="e">
        <f>#REF!/4</f>
        <v>#REF!</v>
      </c>
      <c r="AD28" s="790" t="e">
        <f>AVERAGE(AA28:AC28)</f>
        <v>#REF!</v>
      </c>
      <c r="AE28" s="114"/>
      <c r="AF28" s="789" t="e">
        <f>#REF!</f>
        <v>#REF!</v>
      </c>
      <c r="AG28" s="109" t="e">
        <f>[7]ontdat!$EG$193</f>
        <v>#REF!</v>
      </c>
      <c r="AH28" s="781" t="e">
        <f>#REF!/4</f>
        <v>#REF!</v>
      </c>
      <c r="AI28" s="782" t="e">
        <f>AVERAGE(AF28:AH28)</f>
        <v>#REF!</v>
      </c>
      <c r="AJ28" s="783"/>
      <c r="AK28" s="805"/>
      <c r="AL28" s="784"/>
      <c r="AM28" s="787"/>
      <c r="AN28" s="787"/>
      <c r="AO28" s="774"/>
      <c r="AP28" s="792"/>
      <c r="AQ28" s="792"/>
      <c r="AR28" s="793"/>
      <c r="AS28" s="805"/>
      <c r="AT28" s="784" t="e">
        <f>#REF!</f>
        <v>#REF!</v>
      </c>
      <c r="AU28" s="787" t="e">
        <f>[7]ontdat!$AI$593</f>
        <v>#REF!</v>
      </c>
      <c r="AV28" s="787" t="e">
        <f>#REF!</f>
        <v>#REF!</v>
      </c>
      <c r="AW28" s="774">
        <v>1.9</v>
      </c>
      <c r="AX28" s="798" t="e">
        <f>[14]Sheet1!$D$36</f>
        <v>#REF!</v>
      </c>
      <c r="AY28" s="792" t="s">
        <v>115</v>
      </c>
      <c r="AZ28" s="793" t="e">
        <f t="shared" si="4"/>
        <v>#REF!</v>
      </c>
      <c r="BA28" s="805"/>
      <c r="BB28" s="784" t="e">
        <f>[8]st!$E$40</f>
        <v>#REF!</v>
      </c>
      <c r="BC28" s="787" t="e">
        <f>#REF!</f>
        <v>#REF!</v>
      </c>
      <c r="BD28" s="787" t="e">
        <f>#REF!</f>
        <v>#REF!</v>
      </c>
      <c r="BE28" s="578">
        <v>1.2</v>
      </c>
      <c r="BF28" s="798" t="e">
        <f>[14]Sheet1!$E$36</f>
        <v>#REF!</v>
      </c>
      <c r="BG28" s="792" t="s">
        <v>115</v>
      </c>
      <c r="BH28" s="793" t="e">
        <f t="shared" si="5"/>
        <v>#REF!</v>
      </c>
      <c r="BI28" s="804"/>
      <c r="BJ28" s="784" t="e">
        <f>[8]st!$F$40</f>
        <v>#REF!</v>
      </c>
      <c r="BK28" s="787" t="e">
        <f>[9]ontdat!$AK$596</f>
        <v>#REF!</v>
      </c>
      <c r="BL28" s="787" t="e">
        <v>#REF!</v>
      </c>
      <c r="BM28" s="578">
        <v>2.7</v>
      </c>
      <c r="BN28" s="583">
        <v>1.9</v>
      </c>
      <c r="BO28" s="792" t="s">
        <v>115</v>
      </c>
      <c r="BP28" s="793" t="e">
        <f t="shared" si="6"/>
        <v>#REF!</v>
      </c>
      <c r="BQ28" s="803"/>
      <c r="BR28" s="784">
        <v>-0.95825673470041084</v>
      </c>
      <c r="BS28" s="787">
        <v>-1.423741895754338</v>
      </c>
      <c r="BT28" s="787">
        <v>-0.1</v>
      </c>
      <c r="BU28" s="109">
        <v>-1.4</v>
      </c>
      <c r="BV28" s="584">
        <v>-0.1</v>
      </c>
      <c r="BW28" s="792"/>
      <c r="BX28" s="793">
        <f t="shared" si="7"/>
        <v>-0.79639972609094978</v>
      </c>
      <c r="BY28" s="803"/>
      <c r="BZ28" s="784">
        <v>2.4139255793607717</v>
      </c>
      <c r="CA28" s="787">
        <v>2.4487719865473601</v>
      </c>
      <c r="CB28" s="787">
        <v>2.9</v>
      </c>
      <c r="CC28" s="109">
        <v>2.5</v>
      </c>
      <c r="CD28" s="799">
        <v>2.7</v>
      </c>
      <c r="CE28" s="787">
        <v>2.4177498947624665</v>
      </c>
      <c r="CF28" s="793">
        <f t="shared" ref="CF28:CF29" si="27">AVERAGE(BZ28:CE28)</f>
        <v>2.5634079101117666</v>
      </c>
      <c r="CG28" s="803"/>
      <c r="CH28" s="784">
        <v>3.0622157330928879</v>
      </c>
      <c r="CI28" s="787">
        <v>2.5566207240929506</v>
      </c>
      <c r="CJ28" s="787" t="e">
        <f>#REF!</f>
        <v>#REF!</v>
      </c>
      <c r="CK28" s="781">
        <v>2.4</v>
      </c>
      <c r="CL28" s="799" t="e">
        <f>'[15]Real GDE'!$C$37</f>
        <v>#REF!</v>
      </c>
      <c r="CM28" s="787">
        <f>[13]ON!$AF$73</f>
        <v>2.9729649213132037</v>
      </c>
      <c r="CN28" s="793" t="e">
        <f t="shared" ref="CN28:CN29" si="28">AVERAGE(CH28:CM28)</f>
        <v>#REF!</v>
      </c>
      <c r="CO28" s="803"/>
      <c r="CP28" s="796">
        <v>-8.7144018864860566</v>
      </c>
      <c r="CQ28" s="787">
        <v>-8.7144018864860566</v>
      </c>
      <c r="CR28" s="109">
        <v>-8.6</v>
      </c>
      <c r="CS28" s="797">
        <v>-8.6999999999999993</v>
      </c>
      <c r="CT28" s="799">
        <v>-14.1</v>
      </c>
      <c r="CU28" s="787">
        <v>-8.9290273392337198</v>
      </c>
      <c r="CV28" s="793">
        <f t="shared" ref="CV28:CV29" si="29">AVERAGE(CP28:CU28)</f>
        <v>-9.6263051853676398</v>
      </c>
      <c r="CW28" s="803"/>
      <c r="CX28" s="796" t="e">
        <f>[16]Sheet1!$BK$47</f>
        <v>#REF!</v>
      </c>
      <c r="CY28" s="787" t="e">
        <f>[17]ontdat!$Q$21</f>
        <v>#REF!</v>
      </c>
      <c r="CZ28" s="797" t="e">
        <f>#REF!</f>
        <v>#REF!</v>
      </c>
      <c r="DA28" s="797">
        <v>1</v>
      </c>
      <c r="DB28" s="799">
        <v>5.0999999999999996</v>
      </c>
      <c r="DC28" s="787"/>
      <c r="DD28" s="793" t="e">
        <f t="shared" ref="DD28:DD29" si="30">AVERAGE(CX28:DC28)</f>
        <v>#REF!</v>
      </c>
      <c r="DE28" s="796" t="e">
        <f>[16]Sheet1!$BL$47</f>
        <v>#REF!</v>
      </c>
      <c r="DF28" s="787" t="e">
        <f>[17]st!$Q$21</f>
        <v>#REF!</v>
      </c>
      <c r="DG28" s="797" t="e">
        <f>'[19]Gross Domestic Expenditures'!$AG$38</f>
        <v>#REF!</v>
      </c>
      <c r="DH28" s="797">
        <v>5.4</v>
      </c>
      <c r="DI28" s="799">
        <v>6.1</v>
      </c>
      <c r="DJ28" s="787">
        <v>2.3487529688125175</v>
      </c>
      <c r="DK28" s="793" t="e">
        <f t="shared" ref="DK28:DK29" si="31">AVERAGE(DE28:DJ28)</f>
        <v>#REF!</v>
      </c>
      <c r="DL28" s="796">
        <v>5.5935963971559133</v>
      </c>
      <c r="DM28" s="787">
        <v>6.5744136079892268</v>
      </c>
      <c r="DN28" s="797">
        <v>2.7</v>
      </c>
      <c r="DO28" s="797">
        <v>6.6</v>
      </c>
      <c r="DP28" s="584">
        <v>4.0999999999999996</v>
      </c>
      <c r="DQ28" s="109">
        <v>0.81517013793983573</v>
      </c>
      <c r="DR28" s="785">
        <f>AVERAGE(DL28:DQ28)</f>
        <v>4.3971966905141633</v>
      </c>
      <c r="DS28" s="796">
        <v>1.7112364566710032</v>
      </c>
      <c r="DT28" s="109">
        <v>1.6849147299191181</v>
      </c>
      <c r="DU28" s="797">
        <v>1.5</v>
      </c>
      <c r="DV28" s="797">
        <v>-0.3</v>
      </c>
      <c r="DW28" s="799">
        <v>2.7</v>
      </c>
      <c r="DX28" s="787">
        <v>1</v>
      </c>
      <c r="DY28" s="793">
        <f>AVERAGE(DS28:DX28)</f>
        <v>1.3826918644316868</v>
      </c>
      <c r="DZ28" s="796">
        <v>3.5676871305698832</v>
      </c>
      <c r="EA28" s="787">
        <v>2.6604581557508222</v>
      </c>
      <c r="EB28" s="797">
        <v>2.9</v>
      </c>
      <c r="EC28" s="797"/>
      <c r="ED28" s="799">
        <v>1.2</v>
      </c>
      <c r="EE28" s="787">
        <v>1.3</v>
      </c>
      <c r="EF28" s="793">
        <f>AVERAGE(DZ28:EE28)</f>
        <v>2.3256290572641412</v>
      </c>
      <c r="EG28" s="796">
        <v>3.2683726003770284</v>
      </c>
      <c r="EH28" s="787">
        <v>2.745947394664916</v>
      </c>
      <c r="EI28" s="797">
        <v>3</v>
      </c>
      <c r="EJ28" s="797"/>
      <c r="EK28" s="799"/>
      <c r="EL28" s="787">
        <v>2.5</v>
      </c>
      <c r="EM28" s="793">
        <f>AVERAGE(EG28:EL28)</f>
        <v>2.8785799987604861</v>
      </c>
      <c r="EN28" s="796">
        <v>2.6960235760658051</v>
      </c>
      <c r="EO28" s="787">
        <v>2.5455036059845781</v>
      </c>
      <c r="EP28" s="797">
        <v>1.7</v>
      </c>
      <c r="EQ28" s="797"/>
      <c r="ER28" s="799"/>
      <c r="ES28" s="787">
        <v>1.7999999999999998</v>
      </c>
      <c r="ET28" s="793">
        <f>AVERAGE(EN28:ES28)</f>
        <v>2.1853817955125958</v>
      </c>
    </row>
    <row r="29" spans="1:150" ht="12" customHeight="1">
      <c r="A29" s="934"/>
      <c r="B29" s="935" t="s">
        <v>132</v>
      </c>
      <c r="C29" s="890"/>
      <c r="D29" s="890"/>
      <c r="E29" s="890"/>
      <c r="F29" s="916"/>
      <c r="G29" s="917"/>
      <c r="H29" s="893"/>
      <c r="I29" s="918"/>
      <c r="J29" s="895"/>
      <c r="K29" s="919"/>
      <c r="L29" s="920"/>
      <c r="M29" s="898"/>
      <c r="N29" s="918"/>
      <c r="O29" s="895"/>
      <c r="P29" s="919"/>
      <c r="Q29" s="920" t="e">
        <f>#REF!</f>
        <v>#REF!</v>
      </c>
      <c r="R29" s="898" t="e">
        <f>#REF!</f>
        <v>#REF!</v>
      </c>
      <c r="S29" s="918" t="e">
        <f>[12]Forecasts!$K$43</f>
        <v>#REF!</v>
      </c>
      <c r="T29" s="899" t="e">
        <f>AVERAGE(Q29:S29)</f>
        <v>#REF!</v>
      </c>
      <c r="U29" s="921"/>
      <c r="V29" s="920" t="e">
        <f>#REF!</f>
        <v>#REF!</v>
      </c>
      <c r="W29" s="893" t="e">
        <f>[6]st!$AE$193</f>
        <v>#REF!</v>
      </c>
      <c r="X29" s="894" t="e">
        <f>[12]Forecasts!$L$43/4</f>
        <v>#REF!</v>
      </c>
      <c r="Y29" s="895" t="e">
        <f>AVERAGE(V29:X29)</f>
        <v>#REF!</v>
      </c>
      <c r="Z29" s="922"/>
      <c r="AA29" s="897" t="e">
        <f>#REF!</f>
        <v>#REF!</v>
      </c>
      <c r="AB29" s="893" t="e">
        <f>[7]ontdat!$EF$196</f>
        <v>#REF!</v>
      </c>
      <c r="AC29" s="894" t="e">
        <f>#REF!/4</f>
        <v>#REF!</v>
      </c>
      <c r="AD29" s="901" t="e">
        <f>AVERAGE(AA29:AC29)</f>
        <v>#REF!</v>
      </c>
      <c r="AE29" s="923"/>
      <c r="AF29" s="897" t="e">
        <f>#REF!</f>
        <v>#REF!</v>
      </c>
      <c r="AG29" s="893" t="e">
        <f>[7]ontdat!$EG$196</f>
        <v>#REF!</v>
      </c>
      <c r="AH29" s="918" t="e">
        <f>#REF!/4</f>
        <v>#REF!</v>
      </c>
      <c r="AI29" s="895" t="e">
        <f>AVERAGE(AF29:AH29)</f>
        <v>#REF!</v>
      </c>
      <c r="AJ29" s="919"/>
      <c r="AK29" s="936"/>
      <c r="AL29" s="920"/>
      <c r="AM29" s="894"/>
      <c r="AN29" s="894"/>
      <c r="AO29" s="903"/>
      <c r="AP29" s="904"/>
      <c r="AQ29" s="904"/>
      <c r="AR29" s="888"/>
      <c r="AS29" s="936"/>
      <c r="AT29" s="920" t="e">
        <f>#REF!</f>
        <v>#REF!</v>
      </c>
      <c r="AU29" s="894" t="e">
        <f>[7]ontdat!$AI$596</f>
        <v>#REF!</v>
      </c>
      <c r="AV29" s="894" t="e">
        <f>#REF!</f>
        <v>#REF!</v>
      </c>
      <c r="AW29" s="903">
        <v>1.1000000000000001</v>
      </c>
      <c r="AX29" s="931" t="e">
        <f>[14]Sheet1!$D$38</f>
        <v>#REF!</v>
      </c>
      <c r="AY29" s="904" t="s">
        <v>115</v>
      </c>
      <c r="AZ29" s="888" t="e">
        <f t="shared" si="4"/>
        <v>#REF!</v>
      </c>
      <c r="BA29" s="936"/>
      <c r="BB29" s="920" t="e">
        <f>[8]st!$E$42</f>
        <v>#REF!</v>
      </c>
      <c r="BC29" s="894" t="e">
        <f>#REF!</f>
        <v>#REF!</v>
      </c>
      <c r="BD29" s="894" t="e">
        <f>#REF!</f>
        <v>#REF!</v>
      </c>
      <c r="BE29" s="906">
        <v>1.6</v>
      </c>
      <c r="BF29" s="931" t="e">
        <f>[14]Sheet1!$E$38</f>
        <v>#REF!</v>
      </c>
      <c r="BG29" s="904" t="s">
        <v>115</v>
      </c>
      <c r="BH29" s="888" t="e">
        <f t="shared" si="5"/>
        <v>#REF!</v>
      </c>
      <c r="BI29" s="937"/>
      <c r="BJ29" s="920" t="e">
        <f>[8]st!$F$42</f>
        <v>#REF!</v>
      </c>
      <c r="BK29" s="894" t="e">
        <f>[9]ontdat!$AK$599</f>
        <v>#REF!</v>
      </c>
      <c r="BL29" s="894" t="e">
        <v>#REF!</v>
      </c>
      <c r="BM29" s="906">
        <v>1.3</v>
      </c>
      <c r="BN29" s="938">
        <v>1</v>
      </c>
      <c r="BO29" s="904" t="s">
        <v>115</v>
      </c>
      <c r="BP29" s="888" t="e">
        <f>AVERAGE(BJ29:BO29)</f>
        <v>#REF!</v>
      </c>
      <c r="BQ29" s="939"/>
      <c r="BR29" s="920">
        <v>1.3257671805005402</v>
      </c>
      <c r="BS29" s="894">
        <v>1.1856359677884676</v>
      </c>
      <c r="BT29" s="894">
        <v>-1.1000000000000001</v>
      </c>
      <c r="BU29" s="893">
        <v>1.1000000000000001</v>
      </c>
      <c r="BV29" s="932">
        <v>1.1000000000000001</v>
      </c>
      <c r="BW29" s="904"/>
      <c r="BX29" s="888">
        <f t="shared" si="7"/>
        <v>0.7222806296578016</v>
      </c>
      <c r="BY29" s="939"/>
      <c r="BZ29" s="920">
        <v>2.2541607623691879</v>
      </c>
      <c r="CA29" s="894">
        <v>2.1214762890743977</v>
      </c>
      <c r="CB29" s="894">
        <v>1.6</v>
      </c>
      <c r="CC29" s="893">
        <v>2.2999999999999998</v>
      </c>
      <c r="CD29" s="933">
        <v>3.3</v>
      </c>
      <c r="CE29" s="894">
        <v>2.144334768587286</v>
      </c>
      <c r="CF29" s="888">
        <f t="shared" si="27"/>
        <v>2.2866619700051452</v>
      </c>
      <c r="CG29" s="939"/>
      <c r="CH29" s="920">
        <v>1.381093904331876</v>
      </c>
      <c r="CI29" s="894">
        <v>1.2461137344030204</v>
      </c>
      <c r="CJ29" s="894" t="e">
        <f>#REF!</f>
        <v>#REF!</v>
      </c>
      <c r="CK29" s="918">
        <v>1.2</v>
      </c>
      <c r="CL29" s="933" t="e">
        <f>'[15]Real GDE'!$C$39</f>
        <v>#REF!</v>
      </c>
      <c r="CM29" s="894">
        <f>[13]ON!$AF$80</f>
        <v>2.0043973386659086</v>
      </c>
      <c r="CN29" s="888" t="e">
        <f t="shared" si="28"/>
        <v>#REF!</v>
      </c>
      <c r="CO29" s="939"/>
      <c r="CP29" s="928">
        <v>-9.2135000472394744</v>
      </c>
      <c r="CQ29" s="894">
        <v>-9.2135000472394761</v>
      </c>
      <c r="CR29" s="893">
        <v>-9.8000000000000007</v>
      </c>
      <c r="CS29" s="929">
        <v>-9.1999999999999993</v>
      </c>
      <c r="CT29" s="933">
        <v>-13.7</v>
      </c>
      <c r="CU29" s="894">
        <v>-7.6274595605237083</v>
      </c>
      <c r="CV29" s="888">
        <f t="shared" si="29"/>
        <v>-9.7924099425004432</v>
      </c>
      <c r="CW29" s="939"/>
      <c r="CX29" s="928" t="e">
        <f>[16]Sheet1!$BK$48</f>
        <v>#REF!</v>
      </c>
      <c r="CY29" s="894" t="e">
        <f>[17]ontdat!$Q$22</f>
        <v>#REF!</v>
      </c>
      <c r="CZ29" s="929" t="e">
        <f>#REF!</f>
        <v>#REF!</v>
      </c>
      <c r="DA29" s="929">
        <v>5.5</v>
      </c>
      <c r="DB29" s="933">
        <v>9.8000000000000007</v>
      </c>
      <c r="DC29" s="894"/>
      <c r="DD29" s="888" t="e">
        <f t="shared" si="30"/>
        <v>#REF!</v>
      </c>
      <c r="DE29" s="928" t="e">
        <f>[16]Sheet1!$BL$48</f>
        <v>#REF!</v>
      </c>
      <c r="DF29" s="894" t="e">
        <f>[17]st!$Q$22</f>
        <v>#REF!</v>
      </c>
      <c r="DG29" s="929" t="e">
        <f>'[19]Gross Domestic Expenditures'!$AG$41</f>
        <v>#REF!</v>
      </c>
      <c r="DH29" s="929">
        <v>5</v>
      </c>
      <c r="DI29" s="933">
        <v>4.5999999999999996</v>
      </c>
      <c r="DJ29" s="894">
        <v>4.7608902542016107</v>
      </c>
      <c r="DK29" s="888" t="e">
        <f t="shared" si="31"/>
        <v>#REF!</v>
      </c>
      <c r="DL29" s="928">
        <v>2.0924483358798547</v>
      </c>
      <c r="DM29" s="894">
        <v>2.6853101435605042</v>
      </c>
      <c r="DN29" s="929">
        <v>-0.2</v>
      </c>
      <c r="DO29" s="929">
        <v>2.6</v>
      </c>
      <c r="DP29" s="932">
        <v>1.8</v>
      </c>
      <c r="DQ29" s="893">
        <v>2.1</v>
      </c>
      <c r="DR29" s="899">
        <f>AVERAGE(DL29:DQ29)</f>
        <v>1.8462930799067265</v>
      </c>
      <c r="DS29" s="928">
        <v>2.398653460111897</v>
      </c>
      <c r="DT29" s="893">
        <v>2.6694426025210882</v>
      </c>
      <c r="DU29" s="929">
        <v>0.6</v>
      </c>
      <c r="DV29" s="929">
        <v>0.83</v>
      </c>
      <c r="DW29" s="933">
        <v>0.6</v>
      </c>
      <c r="DX29" s="894">
        <v>1.9</v>
      </c>
      <c r="DY29" s="888">
        <f>AVERAGE(DS29:DX29)</f>
        <v>1.4996826771054976</v>
      </c>
      <c r="DZ29" s="928">
        <v>3.3753522774087226</v>
      </c>
      <c r="EA29" s="894">
        <v>3.0021296640092343</v>
      </c>
      <c r="EB29" s="929">
        <v>1.7</v>
      </c>
      <c r="EC29" s="929"/>
      <c r="ED29" s="933">
        <v>2.1</v>
      </c>
      <c r="EE29" s="894">
        <v>2.4801867779154829</v>
      </c>
      <c r="EF29" s="888">
        <f>AVERAGE(DZ29:EE29)</f>
        <v>2.5315337438666878</v>
      </c>
      <c r="EG29" s="928">
        <v>2.7009914290395032</v>
      </c>
      <c r="EH29" s="894">
        <v>2.531367913627891</v>
      </c>
      <c r="EI29" s="929">
        <v>3.2</v>
      </c>
      <c r="EJ29" s="929"/>
      <c r="EK29" s="933"/>
      <c r="EL29" s="894">
        <v>2.2154476814558732</v>
      </c>
      <c r="EM29" s="888">
        <f>AVERAGE(EG29:EL29)</f>
        <v>2.6619517560308168</v>
      </c>
      <c r="EN29" s="928">
        <v>2.6144354174926736</v>
      </c>
      <c r="EO29" s="894">
        <v>2.0718787632356905</v>
      </c>
      <c r="EP29" s="929">
        <v>2.5</v>
      </c>
      <c r="EQ29" s="929"/>
      <c r="ER29" s="933"/>
      <c r="ES29" s="894">
        <v>2.2154476814558732</v>
      </c>
      <c r="ET29" s="888">
        <f>AVERAGE(EN29:ES29)</f>
        <v>2.3504404655460593</v>
      </c>
    </row>
    <row r="30" spans="1:150" ht="12" customHeight="1">
      <c r="A30" s="741"/>
      <c r="B30" s="742"/>
      <c r="C30" s="742"/>
      <c r="D30" s="742"/>
      <c r="E30" s="742"/>
      <c r="F30" s="801"/>
      <c r="G30" s="780"/>
      <c r="H30" s="797"/>
      <c r="I30" s="781"/>
      <c r="J30" s="782"/>
      <c r="K30" s="783"/>
      <c r="L30" s="784"/>
      <c r="M30" s="112"/>
      <c r="N30" s="781"/>
      <c r="O30" s="782"/>
      <c r="P30" s="783"/>
      <c r="Q30" s="784"/>
      <c r="R30" s="112"/>
      <c r="S30" s="781"/>
      <c r="T30" s="785"/>
      <c r="U30" s="786"/>
      <c r="V30" s="784"/>
      <c r="W30" s="109"/>
      <c r="X30" s="787"/>
      <c r="Y30" s="782"/>
      <c r="Z30" s="788"/>
      <c r="AA30" s="789"/>
      <c r="AB30" s="109"/>
      <c r="AC30" s="787"/>
      <c r="AD30" s="790"/>
      <c r="AE30" s="114"/>
      <c r="AF30" s="789"/>
      <c r="AG30" s="109"/>
      <c r="AH30" s="781"/>
      <c r="AI30" s="782"/>
      <c r="AJ30" s="783"/>
      <c r="AK30" s="805"/>
      <c r="AL30" s="784"/>
      <c r="AM30" s="787"/>
      <c r="AN30" s="787"/>
      <c r="AO30" s="774"/>
      <c r="AP30" s="792"/>
      <c r="AQ30" s="792"/>
      <c r="AR30" s="793"/>
      <c r="AS30" s="805"/>
      <c r="AT30" s="784"/>
      <c r="AU30" s="787"/>
      <c r="AV30" s="787"/>
      <c r="AW30" s="774"/>
      <c r="AX30" s="798"/>
      <c r="AY30" s="792"/>
      <c r="AZ30" s="793"/>
      <c r="BA30" s="805"/>
      <c r="BB30" s="784"/>
      <c r="BC30" s="787"/>
      <c r="BD30" s="787"/>
      <c r="BE30" s="578"/>
      <c r="BF30" s="798"/>
      <c r="BG30" s="792"/>
      <c r="BH30" s="793"/>
      <c r="BI30" s="804"/>
      <c r="BJ30" s="784"/>
      <c r="BK30" s="787"/>
      <c r="BL30" s="787"/>
      <c r="BM30" s="578"/>
      <c r="BN30" s="583"/>
      <c r="BO30" s="792"/>
      <c r="BP30" s="793"/>
      <c r="BQ30" s="803"/>
      <c r="BR30" s="784"/>
      <c r="BS30" s="787"/>
      <c r="BT30" s="787"/>
      <c r="BU30" s="109"/>
      <c r="BV30" s="584"/>
      <c r="BW30" s="792"/>
      <c r="BX30" s="793"/>
      <c r="BY30" s="803"/>
      <c r="BZ30" s="784"/>
      <c r="CA30" s="787"/>
      <c r="CB30" s="787"/>
      <c r="CC30" s="109"/>
      <c r="CD30" s="799"/>
      <c r="CE30" s="787"/>
      <c r="CF30" s="793"/>
      <c r="CG30" s="803"/>
      <c r="CH30" s="784"/>
      <c r="CI30" s="787"/>
      <c r="CJ30" s="787"/>
      <c r="CK30" s="781"/>
      <c r="CL30" s="799"/>
      <c r="CM30" s="787"/>
      <c r="CN30" s="793"/>
      <c r="CO30" s="803"/>
      <c r="CP30" s="796"/>
      <c r="CQ30" s="787"/>
      <c r="CR30" s="109"/>
      <c r="CS30" s="797"/>
      <c r="CT30" s="799"/>
      <c r="CU30" s="787"/>
      <c r="CV30" s="793"/>
      <c r="CW30" s="803"/>
      <c r="CX30" s="796"/>
      <c r="CY30" s="787"/>
      <c r="CZ30" s="797"/>
      <c r="DA30" s="797"/>
      <c r="DB30" s="799"/>
      <c r="DC30" s="787"/>
      <c r="DD30" s="793"/>
      <c r="DE30" s="796"/>
      <c r="DF30" s="787"/>
      <c r="DG30" s="797"/>
      <c r="DH30" s="797"/>
      <c r="DI30" s="799"/>
      <c r="DJ30" s="787"/>
      <c r="DK30" s="793"/>
      <c r="DL30" s="796"/>
      <c r="DM30" s="787"/>
      <c r="DN30" s="797"/>
      <c r="DO30" s="797"/>
      <c r="DP30" s="584"/>
      <c r="DQ30" s="109"/>
      <c r="DR30" s="785"/>
      <c r="DS30" s="796"/>
      <c r="DT30" s="109"/>
      <c r="DU30" s="797"/>
      <c r="DV30" s="797"/>
      <c r="DW30" s="799"/>
      <c r="DX30" s="787"/>
      <c r="DY30" s="793"/>
      <c r="DZ30" s="796"/>
      <c r="EA30" s="787"/>
      <c r="EB30" s="797"/>
      <c r="EC30" s="797"/>
      <c r="ED30" s="799"/>
      <c r="EE30" s="787"/>
      <c r="EF30" s="793"/>
      <c r="EG30" s="796"/>
      <c r="EH30" s="787"/>
      <c r="EI30" s="797"/>
      <c r="EJ30" s="797"/>
      <c r="EK30" s="799"/>
      <c r="EL30" s="787"/>
      <c r="EM30" s="793"/>
      <c r="EN30" s="796"/>
      <c r="EO30" s="787"/>
      <c r="EP30" s="797"/>
      <c r="EQ30" s="797"/>
      <c r="ER30" s="799"/>
      <c r="ES30" s="787"/>
      <c r="ET30" s="793"/>
    </row>
    <row r="31" spans="1:150" ht="12" customHeight="1">
      <c r="A31" s="940" t="s">
        <v>133</v>
      </c>
      <c r="B31" s="890"/>
      <c r="C31" s="890"/>
      <c r="D31" s="890"/>
      <c r="E31" s="890"/>
      <c r="F31" s="916"/>
      <c r="G31" s="956"/>
      <c r="H31" s="957"/>
      <c r="I31" s="958"/>
      <c r="J31" s="959"/>
      <c r="K31" s="960"/>
      <c r="L31" s="961"/>
      <c r="M31" s="962"/>
      <c r="N31" s="958"/>
      <c r="O31" s="959"/>
      <c r="P31" s="960"/>
      <c r="Q31" s="961" t="e">
        <f>#REF!</f>
        <v>#REF!</v>
      </c>
      <c r="R31" s="962" t="e">
        <f>#REF!</f>
        <v>#REF!</v>
      </c>
      <c r="S31" s="958" t="e">
        <f>[12]Forecasts!$K$41/4</f>
        <v>#REF!</v>
      </c>
      <c r="T31" s="963" t="e">
        <f>AVERAGE(Q31:S31)</f>
        <v>#REF!</v>
      </c>
      <c r="U31" s="964"/>
      <c r="V31" s="961" t="e">
        <f>#REF!</f>
        <v>#REF!</v>
      </c>
      <c r="W31" s="957" t="e">
        <f>[6]st!$AE$195</f>
        <v>#REF!</v>
      </c>
      <c r="X31" s="965" t="e">
        <f>[12]Forecasts!$L$41/4</f>
        <v>#REF!</v>
      </c>
      <c r="Y31" s="959" t="e">
        <f>AVERAGE(V31:X31)</f>
        <v>#REF!</v>
      </c>
      <c r="Z31" s="966"/>
      <c r="AA31" s="967" t="e">
        <f>#REF!</f>
        <v>#REF!</v>
      </c>
      <c r="AB31" s="957" t="e">
        <f>[7]ontdat!$EF$198</f>
        <v>#REF!</v>
      </c>
      <c r="AC31" s="968" t="e">
        <f>#REF!</f>
        <v>#REF!</v>
      </c>
      <c r="AD31" s="969" t="e">
        <f>AVERAGE(AA31:AC31)</f>
        <v>#REF!</v>
      </c>
      <c r="AE31" s="970"/>
      <c r="AF31" s="967" t="e">
        <f>#REF!</f>
        <v>#REF!</v>
      </c>
      <c r="AG31" s="957" t="e">
        <f>[7]ontdat!$EG$198</f>
        <v>#REF!</v>
      </c>
      <c r="AH31" s="971" t="e">
        <f>#REF!</f>
        <v>#REF!</v>
      </c>
      <c r="AI31" s="959" t="e">
        <f>AVERAGE(AF31:AH31)</f>
        <v>#REF!</v>
      </c>
      <c r="AJ31" s="960"/>
      <c r="AK31" s="972"/>
      <c r="AL31" s="961"/>
      <c r="AM31" s="973"/>
      <c r="AN31" s="974"/>
      <c r="AO31" s="975"/>
      <c r="AP31" s="976"/>
      <c r="AQ31" s="976"/>
      <c r="AR31" s="977"/>
      <c r="AS31" s="978"/>
      <c r="AT31" s="961" t="e">
        <f>#REF!</f>
        <v>#REF!</v>
      </c>
      <c r="AU31" s="973" t="e">
        <f>[7]ontdat!$AI$598</f>
        <v>#REF!</v>
      </c>
      <c r="AV31" s="974" t="e">
        <f>#REF!</f>
        <v>#REF!</v>
      </c>
      <c r="AW31" s="975">
        <v>4900</v>
      </c>
      <c r="AX31" s="979"/>
      <c r="AY31" s="976" t="s">
        <v>115</v>
      </c>
      <c r="AZ31" s="977" t="e">
        <f t="shared" si="4"/>
        <v>#REF!</v>
      </c>
      <c r="BA31" s="978"/>
      <c r="BB31" s="961" t="e">
        <f>[8]st!$E$43</f>
        <v>#REF!</v>
      </c>
      <c r="BC31" s="973" t="e">
        <f>#REF!</f>
        <v>#REF!</v>
      </c>
      <c r="BD31" s="974" t="e">
        <f>#REF!</f>
        <v>#REF!</v>
      </c>
      <c r="BE31" s="980">
        <v>3432</v>
      </c>
      <c r="BF31" s="979" t="e">
        <f>[14]Sheet1!$E$41</f>
        <v>#REF!</v>
      </c>
      <c r="BG31" s="976" t="s">
        <v>115</v>
      </c>
      <c r="BH31" s="977" t="e">
        <f t="shared" si="5"/>
        <v>#REF!</v>
      </c>
      <c r="BI31" s="981"/>
      <c r="BJ31" s="961" t="e">
        <f>[8]st!$F$43</f>
        <v>#REF!</v>
      </c>
      <c r="BK31" s="973" t="e">
        <f>[9]ontdat!$AK$601</f>
        <v>#REF!</v>
      </c>
      <c r="BL31" s="974" t="e">
        <v>#REF!</v>
      </c>
      <c r="BM31" s="980">
        <v>238</v>
      </c>
      <c r="BN31" s="982">
        <v>294</v>
      </c>
      <c r="BO31" s="976" t="s">
        <v>115</v>
      </c>
      <c r="BP31" s="977" t="e">
        <f t="shared" si="6"/>
        <v>#REF!</v>
      </c>
      <c r="BQ31" s="983"/>
      <c r="BR31" s="961">
        <v>5260.09663</v>
      </c>
      <c r="BS31" s="973">
        <v>5654.5</v>
      </c>
      <c r="BT31" s="974">
        <v>6276</v>
      </c>
      <c r="BU31" s="984">
        <v>5411</v>
      </c>
      <c r="BV31" s="985">
        <v>5498</v>
      </c>
      <c r="BW31" s="976"/>
      <c r="BX31" s="977">
        <f t="shared" si="7"/>
        <v>5619.9193260000002</v>
      </c>
      <c r="BY31" s="983"/>
      <c r="BZ31" s="961">
        <v>4402.4707799999996</v>
      </c>
      <c r="CA31" s="973">
        <v>3803.25</v>
      </c>
      <c r="CB31" s="974">
        <v>5104</v>
      </c>
      <c r="CC31" s="984">
        <v>4666</v>
      </c>
      <c r="CD31" s="986">
        <v>5120</v>
      </c>
      <c r="CE31" s="974">
        <v>5000</v>
      </c>
      <c r="CF31" s="977">
        <f t="shared" ref="CF31" si="32">AVERAGE(BZ31:CE31)</f>
        <v>4682.6201300000002</v>
      </c>
      <c r="CG31" s="983"/>
      <c r="CH31" s="961">
        <v>3058.3051652499998</v>
      </c>
      <c r="CI31" s="973">
        <v>4056.2502500000001</v>
      </c>
      <c r="CJ31" s="973" t="e">
        <f>#REF!</f>
        <v>#REF!</v>
      </c>
      <c r="CK31" s="987">
        <v>4926</v>
      </c>
      <c r="CL31" s="986" t="e">
        <f>'[15]Real GDE'!$C$42</f>
        <v>#REF!</v>
      </c>
      <c r="CM31" s="974">
        <f>[13]ON!$AF$72</f>
        <v>2.3241966794757873</v>
      </c>
      <c r="CN31" s="977" t="e">
        <f t="shared" ref="CN31" si="33">AVERAGE(CH31:CM31)</f>
        <v>#REF!</v>
      </c>
      <c r="CO31" s="983"/>
      <c r="CP31" s="988">
        <v>-6133.5</v>
      </c>
      <c r="CQ31" s="973">
        <v>-6133.5</v>
      </c>
      <c r="CR31" s="989">
        <v>-8285</v>
      </c>
      <c r="CS31" s="990">
        <v>-6133</v>
      </c>
      <c r="CT31" s="986">
        <v>-4786</v>
      </c>
      <c r="CU31" s="974">
        <v>-3000</v>
      </c>
      <c r="CV31" s="977">
        <f t="shared" ref="CV31" si="34">AVERAGE(CP31:CU31)</f>
        <v>-5745.166666666667</v>
      </c>
      <c r="CW31" s="983"/>
      <c r="CX31" s="988" t="e">
        <f>[16]Sheet1!$BK$49</f>
        <v>#REF!</v>
      </c>
      <c r="CY31" s="973" t="e">
        <f>[17]ontdat!$AP$601</f>
        <v>#REF!</v>
      </c>
      <c r="CZ31" s="991" t="e">
        <f>#REF!</f>
        <v>#REF!</v>
      </c>
      <c r="DA31" s="991">
        <v>-1378</v>
      </c>
      <c r="DB31" s="894"/>
      <c r="DC31" s="974"/>
      <c r="DD31" s="977" t="e">
        <f t="shared" ref="DD31" si="35">AVERAGE(CX31:DC31)</f>
        <v>#REF!</v>
      </c>
      <c r="DE31" s="988" t="e">
        <f>[16]Sheet1!$BL$49</f>
        <v>#REF!</v>
      </c>
      <c r="DF31" s="973" t="e">
        <f>[17]ontdat!$AQ$601</f>
        <v>#REF!</v>
      </c>
      <c r="DG31" s="991" t="e">
        <f>'[19]Gross Domestic Expenditures'!$AG$45</f>
        <v>#REF!</v>
      </c>
      <c r="DH31" s="990">
        <v>15739</v>
      </c>
      <c r="DI31" s="968"/>
      <c r="DJ31" s="992">
        <v>4000</v>
      </c>
      <c r="DK31" s="977" t="e">
        <f t="shared" ref="DK31:DK33" si="36">AVERAGE(DE31:DJ31)</f>
        <v>#REF!</v>
      </c>
      <c r="DL31" s="988">
        <v>4279.0737449999997</v>
      </c>
      <c r="DM31" s="973">
        <v>3227.75</v>
      </c>
      <c r="DN31" s="991">
        <v>7826</v>
      </c>
      <c r="DO31" s="990">
        <v>4440</v>
      </c>
      <c r="DP31" s="993"/>
      <c r="DQ31" s="994"/>
      <c r="DR31" s="963">
        <f>AVERAGE(DL31:DQ31)</f>
        <v>4943.2059362500004</v>
      </c>
      <c r="DS31" s="988">
        <v>78.72128275</v>
      </c>
      <c r="DT31" s="989">
        <v>-800</v>
      </c>
      <c r="DU31" s="991">
        <v>4295</v>
      </c>
      <c r="DV31" s="990">
        <v>1418</v>
      </c>
      <c r="DW31" s="986"/>
      <c r="DX31" s="992"/>
      <c r="DY31" s="977">
        <f>AVERAGE(DS31:DX31)</f>
        <v>1247.9303206874999</v>
      </c>
      <c r="DZ31" s="988">
        <v>4530.1178225000003</v>
      </c>
      <c r="EA31" s="973">
        <v>2601.2749999999996</v>
      </c>
      <c r="EB31" s="991">
        <v>4540</v>
      </c>
      <c r="EC31" s="990"/>
      <c r="ED31" s="986"/>
      <c r="EE31" s="995"/>
      <c r="EF31" s="977">
        <f>AVERAGE(DZ31:EE31)</f>
        <v>3890.4642741666667</v>
      </c>
      <c r="EG31" s="988">
        <v>5731.9458725000004</v>
      </c>
      <c r="EH31" s="973">
        <v>4404.9582499999997</v>
      </c>
      <c r="EI31" s="991">
        <v>5029</v>
      </c>
      <c r="EJ31" s="990"/>
      <c r="EK31" s="986"/>
      <c r="EL31" s="995"/>
      <c r="EM31" s="977">
        <f>AVERAGE(EG31:EL31)</f>
        <v>5055.3013741666664</v>
      </c>
      <c r="EN31" s="988">
        <v>7248.0753974999998</v>
      </c>
      <c r="EO31" s="973">
        <v>4456.1727499999997</v>
      </c>
      <c r="EP31" s="991">
        <v>4304</v>
      </c>
      <c r="EQ31" s="990"/>
      <c r="ER31" s="986"/>
      <c r="ES31" s="995"/>
      <c r="ET31" s="977">
        <f>AVERAGE(EN31:ES31)</f>
        <v>5336.0827158333332</v>
      </c>
    </row>
    <row r="32" spans="1:150" ht="12" customHeight="1">
      <c r="A32" s="819"/>
      <c r="B32" s="742"/>
      <c r="C32" s="742"/>
      <c r="D32" s="742"/>
      <c r="E32" s="742"/>
      <c r="F32" s="779"/>
      <c r="G32" s="820"/>
      <c r="H32" s="586"/>
      <c r="I32" s="821"/>
      <c r="J32" s="822"/>
      <c r="K32" s="823"/>
      <c r="L32" s="824"/>
      <c r="M32" s="825"/>
      <c r="N32" s="821"/>
      <c r="O32" s="822"/>
      <c r="P32" s="823"/>
      <c r="Q32" s="824"/>
      <c r="R32" s="825"/>
      <c r="S32" s="821"/>
      <c r="T32" s="826"/>
      <c r="U32" s="827"/>
      <c r="V32" s="824"/>
      <c r="W32" s="586"/>
      <c r="X32" s="828"/>
      <c r="Y32" s="822"/>
      <c r="Z32" s="829"/>
      <c r="AA32" s="830"/>
      <c r="AB32" s="586"/>
      <c r="AC32" s="831"/>
      <c r="AD32" s="832"/>
      <c r="AE32" s="833"/>
      <c r="AF32" s="830"/>
      <c r="AG32" s="586"/>
      <c r="AH32" s="834"/>
      <c r="AI32" s="822"/>
      <c r="AJ32" s="823"/>
      <c r="AK32" s="835"/>
      <c r="AL32" s="824"/>
      <c r="AM32" s="836"/>
      <c r="AN32" s="837"/>
      <c r="AO32" s="838"/>
      <c r="AP32" s="839"/>
      <c r="AQ32" s="839"/>
      <c r="AR32" s="840"/>
      <c r="AS32" s="841"/>
      <c r="AT32" s="824"/>
      <c r="AU32" s="836"/>
      <c r="AV32" s="837"/>
      <c r="AW32" s="838"/>
      <c r="AX32" s="842"/>
      <c r="AY32" s="843"/>
      <c r="AZ32" s="840"/>
      <c r="BA32" s="841"/>
      <c r="BB32" s="824"/>
      <c r="BC32" s="836"/>
      <c r="BD32" s="837"/>
      <c r="BE32" s="844"/>
      <c r="BF32" s="842"/>
      <c r="BG32" s="843"/>
      <c r="BH32" s="840"/>
      <c r="BI32" s="845"/>
      <c r="BJ32" s="824"/>
      <c r="BK32" s="836"/>
      <c r="BL32" s="837"/>
      <c r="BM32" s="844"/>
      <c r="BN32" s="846"/>
      <c r="BO32" s="839"/>
      <c r="BP32" s="840"/>
      <c r="BQ32" s="847"/>
      <c r="BR32" s="824"/>
      <c r="BS32" s="836"/>
      <c r="BT32" s="837"/>
      <c r="BU32" s="590"/>
      <c r="BV32" s="587"/>
      <c r="BW32" s="843"/>
      <c r="BX32" s="840"/>
      <c r="BY32" s="847"/>
      <c r="BZ32" s="824"/>
      <c r="CA32" s="836"/>
      <c r="CB32" s="837"/>
      <c r="CC32" s="590"/>
      <c r="CD32" s="848"/>
      <c r="CE32" s="837"/>
      <c r="CF32" s="840"/>
      <c r="CG32" s="847"/>
      <c r="CH32" s="824"/>
      <c r="CI32" s="836"/>
      <c r="CJ32" s="836"/>
      <c r="CK32" s="849"/>
      <c r="CL32" s="848"/>
      <c r="CM32" s="837"/>
      <c r="CN32" s="840"/>
      <c r="CO32" s="847"/>
      <c r="CP32" s="850"/>
      <c r="CQ32" s="836"/>
      <c r="CR32" s="588"/>
      <c r="CS32" s="851"/>
      <c r="CT32" s="848"/>
      <c r="CU32" s="837"/>
      <c r="CV32" s="840"/>
      <c r="CW32" s="847"/>
      <c r="CX32" s="850"/>
      <c r="CY32" s="836"/>
      <c r="CZ32" s="852"/>
      <c r="DA32" s="852"/>
      <c r="DB32" s="853"/>
      <c r="DC32" s="837"/>
      <c r="DD32" s="840"/>
      <c r="DE32" s="850"/>
      <c r="DF32" s="836"/>
      <c r="DG32" s="852"/>
      <c r="DH32" s="851"/>
      <c r="DI32" s="853"/>
      <c r="DJ32" s="837"/>
      <c r="DK32" s="840"/>
      <c r="DL32" s="850"/>
      <c r="DM32" s="836"/>
      <c r="DN32" s="852"/>
      <c r="DO32" s="851"/>
      <c r="DP32" s="589"/>
      <c r="DQ32" s="590"/>
      <c r="DR32" s="826"/>
      <c r="DS32" s="850"/>
      <c r="DT32" s="588"/>
      <c r="DU32" s="852"/>
      <c r="DV32" s="851"/>
      <c r="DW32" s="848"/>
      <c r="DX32" s="837"/>
      <c r="DY32" s="840"/>
      <c r="DZ32" s="850"/>
      <c r="EA32" s="836"/>
      <c r="EB32" s="852"/>
      <c r="EC32" s="851"/>
      <c r="ED32" s="848"/>
      <c r="EE32" s="837"/>
      <c r="EF32" s="840"/>
      <c r="EG32" s="850"/>
      <c r="EH32" s="836"/>
      <c r="EI32" s="852"/>
      <c r="EJ32" s="851"/>
      <c r="EK32" s="848"/>
      <c r="EL32" s="837"/>
      <c r="EM32" s="840"/>
      <c r="EN32" s="850"/>
      <c r="EO32" s="836"/>
      <c r="EP32" s="852"/>
      <c r="EQ32" s="851"/>
      <c r="ER32" s="848"/>
      <c r="ES32" s="837"/>
      <c r="ET32" s="840"/>
    </row>
    <row r="33" spans="1:150" ht="12" customHeight="1">
      <c r="A33" s="940" t="s">
        <v>134</v>
      </c>
      <c r="B33" s="890"/>
      <c r="C33" s="890"/>
      <c r="D33" s="890"/>
      <c r="E33" s="890"/>
      <c r="F33" s="916"/>
      <c r="G33" s="956"/>
      <c r="H33" s="957"/>
      <c r="I33" s="958"/>
      <c r="J33" s="959"/>
      <c r="K33" s="960"/>
      <c r="L33" s="961"/>
      <c r="M33" s="962"/>
      <c r="N33" s="958"/>
      <c r="O33" s="959"/>
      <c r="P33" s="960"/>
      <c r="Q33" s="961"/>
      <c r="R33" s="962"/>
      <c r="S33" s="958"/>
      <c r="T33" s="963"/>
      <c r="U33" s="964"/>
      <c r="V33" s="961"/>
      <c r="W33" s="957"/>
      <c r="X33" s="965"/>
      <c r="Y33" s="959"/>
      <c r="Z33" s="966"/>
      <c r="AA33" s="967"/>
      <c r="AB33" s="957"/>
      <c r="AC33" s="968"/>
      <c r="AD33" s="969"/>
      <c r="AE33" s="970"/>
      <c r="AF33" s="967"/>
      <c r="AG33" s="957"/>
      <c r="AH33" s="971"/>
      <c r="AI33" s="959"/>
      <c r="AJ33" s="960"/>
      <c r="AK33" s="972"/>
      <c r="AL33" s="961"/>
      <c r="AM33" s="973"/>
      <c r="AN33" s="974"/>
      <c r="AO33" s="975"/>
      <c r="AP33" s="976"/>
      <c r="AQ33" s="976"/>
      <c r="AR33" s="977"/>
      <c r="AS33" s="978"/>
      <c r="AT33" s="961"/>
      <c r="AU33" s="973"/>
      <c r="AV33" s="974"/>
      <c r="AW33" s="975"/>
      <c r="AX33" s="979"/>
      <c r="AY33" s="996"/>
      <c r="AZ33" s="977"/>
      <c r="BA33" s="978"/>
      <c r="BB33" s="961"/>
      <c r="BC33" s="973"/>
      <c r="BD33" s="974"/>
      <c r="BE33" s="980"/>
      <c r="BF33" s="979"/>
      <c r="BG33" s="996"/>
      <c r="BH33" s="977"/>
      <c r="BI33" s="981"/>
      <c r="BJ33" s="961"/>
      <c r="BK33" s="973"/>
      <c r="BL33" s="974"/>
      <c r="BM33" s="980"/>
      <c r="BN33" s="982"/>
      <c r="BO33" s="976"/>
      <c r="BP33" s="977"/>
      <c r="BQ33" s="983"/>
      <c r="BR33" s="961"/>
      <c r="BS33" s="973"/>
      <c r="BT33" s="974"/>
      <c r="BU33" s="984"/>
      <c r="BV33" s="985"/>
      <c r="BW33" s="996"/>
      <c r="BX33" s="977"/>
      <c r="BY33" s="983"/>
      <c r="BZ33" s="961"/>
      <c r="CA33" s="973"/>
      <c r="CB33" s="974"/>
      <c r="CC33" s="984"/>
      <c r="CD33" s="986"/>
      <c r="CE33" s="974"/>
      <c r="CF33" s="977"/>
      <c r="CG33" s="983"/>
      <c r="CH33" s="961"/>
      <c r="CI33" s="973"/>
      <c r="CJ33" s="973"/>
      <c r="CK33" s="987"/>
      <c r="CL33" s="986"/>
      <c r="CM33" s="974"/>
      <c r="CN33" s="977"/>
      <c r="CO33" s="983"/>
      <c r="CP33" s="988"/>
      <c r="CQ33" s="973"/>
      <c r="CR33" s="989"/>
      <c r="CS33" s="990"/>
      <c r="CT33" s="986"/>
      <c r="CU33" s="974"/>
      <c r="CV33" s="977"/>
      <c r="CW33" s="983"/>
      <c r="CX33" s="997" t="e">
        <f>[16]Sheet1!$BK$51</f>
        <v>#REF!</v>
      </c>
      <c r="CY33" s="998" t="e">
        <f>[17]ontdat!$AP$613</f>
        <v>#REF!</v>
      </c>
      <c r="CZ33" s="999" t="e">
        <f>#REF!</f>
        <v>#REF!</v>
      </c>
      <c r="DA33" s="999">
        <v>6.2</v>
      </c>
      <c r="DB33" s="1000">
        <v>5.4</v>
      </c>
      <c r="DC33" s="995"/>
      <c r="DD33" s="1001"/>
      <c r="DE33" s="997" t="e">
        <f>[16]Sheet1!$BL$51</f>
        <v>#REF!</v>
      </c>
      <c r="DF33" s="998" t="e">
        <f>[17]ontdat!$AQ$613</f>
        <v>#REF!</v>
      </c>
      <c r="DG33" s="999" t="e">
        <f>'[19]Gross Domestic Expenditures'!$AG$35</f>
        <v>#REF!</v>
      </c>
      <c r="DH33" s="1002">
        <v>2.4</v>
      </c>
      <c r="DI33" s="1003">
        <v>2.5</v>
      </c>
      <c r="DJ33" s="995">
        <v>4.468221794482985</v>
      </c>
      <c r="DK33" s="1001" t="e">
        <f t="shared" si="36"/>
        <v>#REF!</v>
      </c>
      <c r="DL33" s="997">
        <v>0.488309435719471</v>
      </c>
      <c r="DM33" s="998">
        <v>0.73050136031744817</v>
      </c>
      <c r="DN33" s="999">
        <v>0.5</v>
      </c>
      <c r="DO33" s="1002">
        <v>0.6</v>
      </c>
      <c r="DP33" s="1004">
        <v>0.3</v>
      </c>
      <c r="DQ33" s="994"/>
      <c r="DR33" s="1005">
        <f t="shared" ref="DR33" si="37">AVERAGE(DL33:DQ33)</f>
        <v>0.52376215920738378</v>
      </c>
      <c r="DS33" s="997">
        <v>0.97463752188581809</v>
      </c>
      <c r="DT33" s="1006">
        <v>1.3842043468380361</v>
      </c>
      <c r="DU33" s="999">
        <v>0.5</v>
      </c>
      <c r="DV33" s="1002">
        <v>0.7</v>
      </c>
      <c r="DW33" s="1007">
        <v>0.4</v>
      </c>
      <c r="DX33" s="995"/>
      <c r="DY33" s="888">
        <f>AVERAGE(DS33:DX33)</f>
        <v>0.79176837374477071</v>
      </c>
      <c r="DZ33" s="997">
        <v>2.121322399569415</v>
      </c>
      <c r="EA33" s="998">
        <v>2.3123333428025639</v>
      </c>
      <c r="EB33" s="999">
        <v>1.9</v>
      </c>
      <c r="EC33" s="990"/>
      <c r="ED33" s="1007">
        <v>2.7</v>
      </c>
      <c r="EE33" s="995"/>
      <c r="EF33" s="888">
        <f>AVERAGE(DZ33:EE33)</f>
        <v>2.2584139355929951</v>
      </c>
      <c r="EG33" s="997">
        <v>2.3573363869660731</v>
      </c>
      <c r="EH33" s="998">
        <v>2.5689925595057783</v>
      </c>
      <c r="EI33" s="999">
        <v>3.2</v>
      </c>
      <c r="EJ33" s="990"/>
      <c r="EK33" s="986"/>
      <c r="EL33" s="992"/>
      <c r="EM33" s="888">
        <f>AVERAGE(EG33:EL33)</f>
        <v>2.708776315490617</v>
      </c>
      <c r="EN33" s="997">
        <v>2.5028970470811851</v>
      </c>
      <c r="EO33" s="998">
        <v>2.5990891263324434</v>
      </c>
      <c r="EP33" s="999">
        <v>3.2</v>
      </c>
      <c r="EQ33" s="990"/>
      <c r="ER33" s="986"/>
      <c r="ES33" s="992"/>
      <c r="ET33" s="888">
        <f>AVERAGE(EN33:ES33)</f>
        <v>2.7673287244712093</v>
      </c>
    </row>
    <row r="34" spans="1:150" ht="12" customHeight="1">
      <c r="A34" s="741"/>
      <c r="B34" s="742"/>
      <c r="C34" s="742"/>
      <c r="D34" s="742"/>
      <c r="E34" s="742"/>
      <c r="F34" s="854"/>
      <c r="G34" s="780"/>
      <c r="H34" s="797"/>
      <c r="I34" s="781"/>
      <c r="J34" s="782"/>
      <c r="K34" s="783"/>
      <c r="L34" s="784"/>
      <c r="M34" s="112"/>
      <c r="N34" s="781"/>
      <c r="O34" s="782"/>
      <c r="P34" s="783"/>
      <c r="Q34" s="784"/>
      <c r="R34" s="112"/>
      <c r="S34" s="781"/>
      <c r="T34" s="785"/>
      <c r="U34" s="786"/>
      <c r="V34" s="784"/>
      <c r="W34" s="109"/>
      <c r="X34" s="787"/>
      <c r="Y34" s="782"/>
      <c r="Z34" s="788"/>
      <c r="AA34" s="789"/>
      <c r="AB34" s="109"/>
      <c r="AC34" s="787"/>
      <c r="AD34" s="790"/>
      <c r="AE34" s="114"/>
      <c r="AF34" s="789"/>
      <c r="AG34" s="109"/>
      <c r="AH34" s="781"/>
      <c r="AI34" s="782"/>
      <c r="AJ34" s="783"/>
      <c r="AK34" s="805"/>
      <c r="AL34" s="784"/>
      <c r="AM34" s="787"/>
      <c r="AN34" s="787"/>
      <c r="AO34" s="774"/>
      <c r="AP34" s="792"/>
      <c r="AQ34" s="792"/>
      <c r="AR34" s="793"/>
      <c r="AS34" s="805"/>
      <c r="AT34" s="784"/>
      <c r="AU34" s="787"/>
      <c r="AV34" s="787"/>
      <c r="AW34" s="774"/>
      <c r="AX34" s="798"/>
      <c r="AY34" s="814"/>
      <c r="AZ34" s="793"/>
      <c r="BA34" s="805"/>
      <c r="BB34" s="784"/>
      <c r="BC34" s="787"/>
      <c r="BD34" s="787"/>
      <c r="BE34" s="578"/>
      <c r="BF34" s="798"/>
      <c r="BG34" s="815"/>
      <c r="BH34" s="793"/>
      <c r="BI34" s="804"/>
      <c r="BJ34" s="784"/>
      <c r="BK34" s="787"/>
      <c r="BL34" s="787"/>
      <c r="BM34" s="578"/>
      <c r="BN34" s="583"/>
      <c r="BO34" s="112"/>
      <c r="BP34" s="793"/>
      <c r="BQ34" s="803"/>
      <c r="BR34" s="784"/>
      <c r="BS34" s="787"/>
      <c r="BT34" s="787"/>
      <c r="BU34" s="112"/>
      <c r="BV34" s="584"/>
      <c r="BW34" s="815"/>
      <c r="BX34" s="793"/>
      <c r="BY34" s="803"/>
      <c r="BZ34" s="784"/>
      <c r="CA34" s="787"/>
      <c r="CB34" s="787"/>
      <c r="CC34" s="112"/>
      <c r="CD34" s="584"/>
      <c r="CE34" s="109"/>
      <c r="CF34" s="793"/>
      <c r="CG34" s="803"/>
      <c r="CH34" s="784"/>
      <c r="CI34" s="787"/>
      <c r="CJ34" s="787"/>
      <c r="CK34" s="781"/>
      <c r="CL34" s="799"/>
      <c r="CM34" s="109"/>
      <c r="CN34" s="793"/>
      <c r="CO34" s="803"/>
      <c r="CP34" s="784"/>
      <c r="CQ34" s="787"/>
      <c r="CR34" s="109"/>
      <c r="CS34" s="797"/>
      <c r="CT34" s="799"/>
      <c r="CU34" s="109"/>
      <c r="CV34" s="793"/>
      <c r="CW34" s="803"/>
      <c r="CX34" s="784"/>
      <c r="CY34" s="787"/>
      <c r="CZ34" s="797"/>
      <c r="DA34" s="797"/>
      <c r="DB34" s="799"/>
      <c r="DC34" s="109"/>
      <c r="DD34" s="793"/>
      <c r="DE34" s="796"/>
      <c r="DF34" s="787"/>
      <c r="DG34" s="109"/>
      <c r="DH34" s="797"/>
      <c r="DI34" s="799"/>
      <c r="DJ34" s="787"/>
      <c r="DK34" s="793"/>
      <c r="DL34" s="796"/>
      <c r="DM34" s="787"/>
      <c r="DN34" s="109"/>
      <c r="DO34" s="797"/>
      <c r="DP34" s="584"/>
      <c r="DQ34" s="109"/>
      <c r="DR34" s="785"/>
      <c r="DS34" s="796"/>
      <c r="DT34" s="109"/>
      <c r="DU34" s="109"/>
      <c r="DV34" s="797"/>
      <c r="DW34" s="584"/>
      <c r="DX34" s="109"/>
      <c r="DY34" s="793"/>
      <c r="DZ34" s="796"/>
      <c r="EA34" s="787"/>
      <c r="EB34" s="109"/>
      <c r="EC34" s="797"/>
      <c r="ED34" s="584"/>
      <c r="EE34" s="109"/>
      <c r="EF34" s="793"/>
      <c r="EG34" s="796"/>
      <c r="EH34" s="787"/>
      <c r="EI34" s="109"/>
      <c r="EJ34" s="797"/>
      <c r="EK34" s="584"/>
      <c r="EL34" s="109"/>
      <c r="EM34" s="793"/>
      <c r="EN34" s="855"/>
      <c r="EO34" s="787"/>
      <c r="EP34" s="109"/>
      <c r="EQ34" s="797"/>
      <c r="ER34" s="584"/>
      <c r="ES34" s="109"/>
      <c r="ET34" s="793"/>
    </row>
    <row r="35" spans="1:150" ht="12" customHeight="1">
      <c r="A35" s="940" t="s">
        <v>135</v>
      </c>
      <c r="B35" s="941"/>
      <c r="C35" s="890"/>
      <c r="D35" s="890"/>
      <c r="E35" s="890"/>
      <c r="F35" s="1008"/>
      <c r="G35" s="917"/>
      <c r="H35" s="893"/>
      <c r="I35" s="918"/>
      <c r="J35" s="895"/>
      <c r="K35" s="919"/>
      <c r="L35" s="920"/>
      <c r="M35" s="898"/>
      <c r="N35" s="918"/>
      <c r="O35" s="895"/>
      <c r="P35" s="919"/>
      <c r="Q35" s="920" t="e">
        <f>#REF!</f>
        <v>#REF!</v>
      </c>
      <c r="R35" s="898" t="e">
        <f>#REF!</f>
        <v>#REF!</v>
      </c>
      <c r="S35" s="918" t="e">
        <f>S36/4</f>
        <v>#REF!</v>
      </c>
      <c r="T35" s="899" t="e">
        <f>AVERAGE(Q35:S35)</f>
        <v>#REF!</v>
      </c>
      <c r="U35" s="921"/>
      <c r="V35" s="920" t="e">
        <f>#REF!</f>
        <v>#REF!</v>
      </c>
      <c r="W35" s="893" t="e">
        <f>[6]st!$AE$204</f>
        <v>#REF!</v>
      </c>
      <c r="X35" s="894" t="e">
        <f>X36/4</f>
        <v>#REF!</v>
      </c>
      <c r="Y35" s="895" t="e">
        <f>AVERAGE(V35:X35)</f>
        <v>#REF!</v>
      </c>
      <c r="Z35" s="922"/>
      <c r="AA35" s="897" t="e">
        <f>#REF!</f>
        <v>#REF!</v>
      </c>
      <c r="AB35" s="893" t="e">
        <f>[7]ontdat!$EF$207</f>
        <v>#REF!</v>
      </c>
      <c r="AC35" s="894" t="e">
        <f>AC36/4</f>
        <v>#REF!</v>
      </c>
      <c r="AD35" s="901" t="e">
        <f>AVERAGE(AA35:AC35)</f>
        <v>#REF!</v>
      </c>
      <c r="AE35" s="923"/>
      <c r="AF35" s="897" t="e">
        <f>#REF!</f>
        <v>#REF!</v>
      </c>
      <c r="AG35" s="893" t="e">
        <f>[7]ontdat!$EG$207</f>
        <v>#REF!</v>
      </c>
      <c r="AH35" s="918" t="e">
        <f>AH36/4</f>
        <v>#REF!</v>
      </c>
      <c r="AI35" s="895" t="e">
        <f>AVERAGE(AF35:AH35)</f>
        <v>#REF!</v>
      </c>
      <c r="AJ35" s="919"/>
      <c r="AK35" s="936"/>
      <c r="AL35" s="920"/>
      <c r="AM35" s="894"/>
      <c r="AN35" s="894"/>
      <c r="AO35" s="903"/>
      <c r="AP35" s="894"/>
      <c r="AQ35" s="894"/>
      <c r="AR35" s="1009"/>
      <c r="AS35" s="936"/>
      <c r="AT35" s="920" t="e">
        <f>#REF!</f>
        <v>#REF!</v>
      </c>
      <c r="AU35" s="894" t="e">
        <f>[7]ontdat!$AI$607</f>
        <v>#REF!</v>
      </c>
      <c r="AV35" s="894" t="e">
        <f>#REF!</f>
        <v>#REF!</v>
      </c>
      <c r="AW35" s="903">
        <v>2.7</v>
      </c>
      <c r="AX35" s="931" t="e">
        <f>[14]Sheet1!$D$4</f>
        <v>#REF!</v>
      </c>
      <c r="AY35" s="1010">
        <f>'[18]ONTMT-P(new)'!E6</f>
        <v>2.3346220219934652</v>
      </c>
      <c r="AZ35" s="1009" t="e">
        <f t="shared" si="4"/>
        <v>#REF!</v>
      </c>
      <c r="BA35" s="936"/>
      <c r="BB35" s="920" t="e">
        <f>[8]st!$E$47</f>
        <v>#REF!</v>
      </c>
      <c r="BC35" s="894" t="e">
        <f>#REF!</f>
        <v>#REF!</v>
      </c>
      <c r="BD35" s="894" t="e">
        <f>#REF!</f>
        <v>#REF!</v>
      </c>
      <c r="BE35" s="906">
        <v>2.6</v>
      </c>
      <c r="BF35" s="931" t="e">
        <f>[14]Sheet1!$E$4</f>
        <v>#REF!</v>
      </c>
      <c r="BG35" s="1011">
        <f>'[18]ONTMT-P(new)'!F6</f>
        <v>2.5337800610279571</v>
      </c>
      <c r="BH35" s="1009" t="e">
        <f t="shared" si="5"/>
        <v>#REF!</v>
      </c>
      <c r="BI35" s="937"/>
      <c r="BJ35" s="920" t="e">
        <f>[8]st!$F$47</f>
        <v>#REF!</v>
      </c>
      <c r="BK35" s="894" t="e">
        <f>[9]ontdat!$AK$610</f>
        <v>#REF!</v>
      </c>
      <c r="BL35" s="894" t="e">
        <v>#REF!</v>
      </c>
      <c r="BM35" s="906">
        <v>2.6</v>
      </c>
      <c r="BN35" s="933">
        <f>'[18]ONTMT-P(new)'!G15</f>
        <v>2.7</v>
      </c>
      <c r="BO35" s="893">
        <f>'[18]ONTMT-P(new)'!G6</f>
        <v>2.5115306144704919</v>
      </c>
      <c r="BP35" s="1009" t="e">
        <f t="shared" si="6"/>
        <v>#REF!</v>
      </c>
      <c r="BQ35" s="939"/>
      <c r="BR35" s="920">
        <f>'[18]ONTMT-P(new)'!H5</f>
        <v>2.7243815854638109</v>
      </c>
      <c r="BS35" s="894">
        <f>'[18]ONTMT-P(new)'!H8</f>
        <v>2.7481075944031375</v>
      </c>
      <c r="BT35" s="894">
        <f>'[18]ONTMT-P(new)'!H7</f>
        <v>2.8</v>
      </c>
      <c r="BU35" s="893">
        <f>'[18]ONTMT-P(new)'!H12</f>
        <v>2.7</v>
      </c>
      <c r="BV35" s="932">
        <f>'[18]ONTMT-P(new)'!H15</f>
        <v>2.7</v>
      </c>
      <c r="BW35" s="1011"/>
      <c r="BX35" s="1009">
        <f t="shared" si="7"/>
        <v>2.7344978359733894</v>
      </c>
      <c r="BY35" s="939"/>
      <c r="BZ35" s="920">
        <f>'[18]ONTMT-P(new)'!I5</f>
        <v>2.4155693184728824</v>
      </c>
      <c r="CA35" s="894">
        <f>'[18]ONTMT-P(new)'!I8</f>
        <v>2.3537031150458798</v>
      </c>
      <c r="CB35" s="894">
        <f>'[18]ONTMT-P(new)'!I7</f>
        <v>2.4</v>
      </c>
      <c r="CC35" s="893">
        <f>'[18]ONTMT-P(new)'!I12</f>
        <v>2.2999999999999998</v>
      </c>
      <c r="CD35" s="932">
        <f>'[18]ONTMT-P(new)'!I15</f>
        <v>2.2999999999999998</v>
      </c>
      <c r="CE35" s="893">
        <v>2.3650310979173916</v>
      </c>
      <c r="CF35" s="1009">
        <f t="shared" ref="CF35" si="38">AVERAGE(BZ35:CE35)</f>
        <v>2.3557172552393588</v>
      </c>
      <c r="CG35" s="939"/>
      <c r="CH35" s="920" t="e">
        <f>'[18]ONTMT-P(new)'!#REF!</f>
        <v>#REF!</v>
      </c>
      <c r="CI35" s="894">
        <v>1.7132090073704198</v>
      </c>
      <c r="CJ35" s="894" t="e">
        <f>#REF!</f>
        <v>#REF!</v>
      </c>
      <c r="CK35" s="918" t="e">
        <f>'[18]ONTMT-P(new)'!#REF!</f>
        <v>#REF!</v>
      </c>
      <c r="CL35" s="933" t="e">
        <f>'[18]ONTMT-P(new)'!#REF!</f>
        <v>#REF!</v>
      </c>
      <c r="CM35" s="893">
        <f>[13]ON!$AF$54</f>
        <v>1.7221704565474782</v>
      </c>
      <c r="CN35" s="1009" t="e">
        <f t="shared" ref="CN35" si="39">AVERAGE(CH35:CM35)</f>
        <v>#REF!</v>
      </c>
      <c r="CO35" s="939"/>
      <c r="CP35" s="920">
        <f>'[18]ONTMT-P(new)'!J5</f>
        <v>-5.7526625098814472</v>
      </c>
      <c r="CQ35" s="894">
        <f>'[18]ONTMT-P(new)'!J8</f>
        <v>-5.7526625098814455</v>
      </c>
      <c r="CR35" s="893">
        <v>-5.6</v>
      </c>
      <c r="CS35" s="929">
        <f>'[18]ONTMT-P(new)'!J12</f>
        <v>-5.8</v>
      </c>
      <c r="CT35" s="932">
        <f>'[18]ONTMT-P(new)'!J15</f>
        <v>-5.7</v>
      </c>
      <c r="CU35" s="893">
        <f>'[18]ONTMT-P(new)'!J6</f>
        <v>-5.8408595199526907</v>
      </c>
      <c r="CV35" s="1009">
        <f t="shared" ref="CV35" si="40">AVERAGE(CP35:CU35)</f>
        <v>-5.7410307566192644</v>
      </c>
      <c r="CW35" s="939"/>
      <c r="CX35" s="920">
        <f>'[18]ONTMT-P(new)'!K5</f>
        <v>4.30929563715946</v>
      </c>
      <c r="CY35" s="894">
        <f>'[18]ONTMT-P(new)'!K8</f>
        <v>4.4473388273389869</v>
      </c>
      <c r="CZ35" s="929">
        <f>'[18]ONTMT-P(new)'!K7</f>
        <v>4.2</v>
      </c>
      <c r="DA35" s="929">
        <f>'[18]ONTMT-P(new)'!K12</f>
        <v>4.5</v>
      </c>
      <c r="DB35" s="933">
        <f>'[18]ONTMT-P(new)'!K15</f>
        <v>4.4000000000000004</v>
      </c>
      <c r="DC35" s="893"/>
      <c r="DD35" s="1009">
        <f t="shared" ref="DD35" si="41">AVERAGE(CX35:DC35)</f>
        <v>4.37132689289969</v>
      </c>
      <c r="DE35" s="928">
        <f>'[20]ONTMT-P(new)'!L5</f>
        <v>3.6</v>
      </c>
      <c r="DF35" s="894">
        <f>'[20]ONTMT-P(new)'!L8</f>
        <v>3.7</v>
      </c>
      <c r="DG35" s="893">
        <f>'[20]ONTMT-P(new)'!L7</f>
        <v>3.6</v>
      </c>
      <c r="DH35" s="929">
        <f>'[20]ONTMT-P(new)'!L12</f>
        <v>3.6</v>
      </c>
      <c r="DI35" s="929">
        <f>'[20]ONTMT-P(new)'!L15</f>
        <v>3.6</v>
      </c>
      <c r="DJ35" s="893">
        <f>'[20]ONTMT-P(new)'!L6</f>
        <v>3.5</v>
      </c>
      <c r="DK35" s="1009">
        <f t="shared" ref="DK35" si="42">AVERAGE(DE35:DJ35)</f>
        <v>3.6</v>
      </c>
      <c r="DL35" s="928">
        <f>'[20]ONTMT-P(new)'!M5</f>
        <v>1.1000000000000001</v>
      </c>
      <c r="DM35" s="894">
        <v>1.0310978069235865</v>
      </c>
      <c r="DN35" s="893">
        <v>0.9</v>
      </c>
      <c r="DO35" s="929">
        <f>'[20]ONTMT-P(new)'!M12</f>
        <v>1.1000000000000001</v>
      </c>
      <c r="DP35" s="932">
        <f>'[20]ONTMT-P(new)'!M15</f>
        <v>1.1000000000000001</v>
      </c>
      <c r="DQ35" s="893">
        <v>1.3</v>
      </c>
      <c r="DR35" s="591">
        <f>AVERAGE(DL35:DQ35)</f>
        <v>1.0885163011539309</v>
      </c>
      <c r="DS35" s="928">
        <f>'[20]ONTMT-P(new)'!N5</f>
        <v>0.4</v>
      </c>
      <c r="DT35" s="893">
        <v>0.62926285181008623</v>
      </c>
      <c r="DU35" s="893">
        <v>0.6</v>
      </c>
      <c r="DV35" s="929">
        <f>'[20]ONTMT-P(new)'!N12</f>
        <v>0.2</v>
      </c>
      <c r="DW35" s="932">
        <f>'[20]ONTMT-P(new)'!N15</f>
        <v>0.3</v>
      </c>
      <c r="DX35" s="893">
        <v>0.89999999999999991</v>
      </c>
      <c r="DY35" s="1009">
        <f>AVERAGE(DS35:DX35)</f>
        <v>0.50487714196834765</v>
      </c>
      <c r="DZ35" s="928">
        <f>'[20]ONTMT-P(new)'!O5</f>
        <v>2.2999999999999998</v>
      </c>
      <c r="EA35" s="894">
        <v>2.7364628794833035</v>
      </c>
      <c r="EB35" s="893">
        <v>2.4</v>
      </c>
      <c r="EC35" s="929"/>
      <c r="ED35" s="932">
        <f>'[20]ONTMT-P(new)'!O15</f>
        <v>1.5</v>
      </c>
      <c r="EE35" s="893">
        <v>1.4000000000000001</v>
      </c>
      <c r="EF35" s="1009">
        <f>AVERAGE(DZ35:EE35)</f>
        <v>2.0672925758966607</v>
      </c>
      <c r="EG35" s="928">
        <f>'[20]ONTMT-P(new)'!P5</f>
        <v>0</v>
      </c>
      <c r="EH35" s="894">
        <v>2.9128156628232205</v>
      </c>
      <c r="EI35" s="893">
        <v>3</v>
      </c>
      <c r="EJ35" s="929"/>
      <c r="EK35" s="932"/>
      <c r="EL35" s="893">
        <v>4.3999999999999995</v>
      </c>
      <c r="EM35" s="1009">
        <f>AVERAGE(EG35:EL35)</f>
        <v>2.5782039157058048</v>
      </c>
      <c r="EN35" s="997">
        <f>'[20]ONTMT-P(new)'!Q5</f>
        <v>0</v>
      </c>
      <c r="EO35" s="894">
        <v>2.8421995049361604</v>
      </c>
      <c r="EP35" s="893">
        <v>2.7</v>
      </c>
      <c r="EQ35" s="929"/>
      <c r="ER35" s="932"/>
      <c r="ES35" s="893">
        <v>2.4</v>
      </c>
      <c r="ET35" s="1009">
        <f>AVERAGE(EN35:ES35)</f>
        <v>1.9855498762340402</v>
      </c>
    </row>
    <row r="36" spans="1:150" ht="12" customHeight="1" thickBot="1">
      <c r="A36" s="856"/>
      <c r="B36" s="857"/>
      <c r="C36" s="858"/>
      <c r="D36" s="858"/>
      <c r="E36" s="858"/>
      <c r="F36" s="859"/>
      <c r="G36" s="860"/>
      <c r="H36" s="861"/>
      <c r="I36" s="862"/>
      <c r="J36" s="863"/>
      <c r="K36" s="864"/>
      <c r="L36" s="865"/>
      <c r="M36" s="866"/>
      <c r="N36" s="862"/>
      <c r="O36" s="863"/>
      <c r="P36" s="864"/>
      <c r="Q36" s="865" t="e">
        <f>Q35*4</f>
        <v>#REF!</v>
      </c>
      <c r="R36" s="866" t="e">
        <f>R35*4</f>
        <v>#REF!</v>
      </c>
      <c r="S36" s="862" t="e">
        <f>[12]Forecasts!$K$31</f>
        <v>#REF!</v>
      </c>
      <c r="T36" s="867" t="e">
        <f>T35*4</f>
        <v>#REF!</v>
      </c>
      <c r="U36" s="868"/>
      <c r="V36" s="865" t="e">
        <f>V35*4</f>
        <v>#REF!</v>
      </c>
      <c r="W36" s="869" t="e">
        <f>W35*4</f>
        <v>#REF!</v>
      </c>
      <c r="X36" s="870" t="e">
        <f>[12]Forecasts!$L$31</f>
        <v>#REF!</v>
      </c>
      <c r="Y36" s="863" t="e">
        <f>Y35*4</f>
        <v>#REF!</v>
      </c>
      <c r="Z36" s="871"/>
      <c r="AA36" s="872" t="e">
        <f>AA35*4</f>
        <v>#REF!</v>
      </c>
      <c r="AB36" s="869" t="e">
        <f>AB35*4</f>
        <v>#REF!</v>
      </c>
      <c r="AC36" s="870" t="e">
        <f>#REF!</f>
        <v>#REF!</v>
      </c>
      <c r="AD36" s="873" t="e">
        <f>AD35*4</f>
        <v>#REF!</v>
      </c>
      <c r="AE36" s="874"/>
      <c r="AF36" s="872" t="e">
        <f>AF35*4</f>
        <v>#REF!</v>
      </c>
      <c r="AG36" s="869" t="e">
        <f>AG35*4</f>
        <v>#REF!</v>
      </c>
      <c r="AH36" s="862" t="e">
        <f>#REF!</f>
        <v>#REF!</v>
      </c>
      <c r="AI36" s="863" t="e">
        <f>AI35*4</f>
        <v>#REF!</v>
      </c>
      <c r="AJ36" s="864"/>
      <c r="AK36" s="875"/>
      <c r="AL36" s="865"/>
      <c r="AM36" s="876"/>
      <c r="AN36" s="877"/>
      <c r="AO36" s="877"/>
      <c r="AP36" s="877"/>
      <c r="AQ36" s="877"/>
      <c r="AR36" s="878"/>
      <c r="AS36" s="879"/>
      <c r="AT36" s="865"/>
      <c r="AU36" s="877"/>
      <c r="AV36" s="877"/>
      <c r="AW36" s="876"/>
      <c r="AX36" s="593"/>
      <c r="AY36" s="880"/>
      <c r="AZ36" s="878"/>
      <c r="BA36" s="879"/>
      <c r="BB36" s="865"/>
      <c r="BC36" s="877"/>
      <c r="BD36" s="877"/>
      <c r="BE36" s="877"/>
      <c r="BF36" s="593"/>
      <c r="BG36" s="880"/>
      <c r="BH36" s="878"/>
      <c r="BI36" s="881"/>
      <c r="BJ36" s="865"/>
      <c r="BK36" s="877"/>
      <c r="BL36" s="877"/>
      <c r="BM36" s="877"/>
      <c r="BN36" s="593"/>
      <c r="BO36" s="877"/>
      <c r="BP36" s="878"/>
      <c r="BQ36" s="879"/>
      <c r="BR36" s="865"/>
      <c r="BS36" s="877"/>
      <c r="BT36" s="877"/>
      <c r="BU36" s="877"/>
      <c r="BV36" s="593"/>
      <c r="BW36" s="880"/>
      <c r="BX36" s="878"/>
      <c r="BY36" s="879"/>
      <c r="BZ36" s="865"/>
      <c r="CA36" s="113"/>
      <c r="CB36" s="877"/>
      <c r="CC36" s="877"/>
      <c r="CD36" s="592"/>
      <c r="CE36" s="876"/>
      <c r="CF36" s="867"/>
      <c r="CG36" s="879"/>
      <c r="CH36" s="865"/>
      <c r="CI36" s="882"/>
      <c r="CJ36" s="883"/>
      <c r="CK36" s="883"/>
      <c r="CL36" s="592"/>
      <c r="CM36" s="877"/>
      <c r="CN36" s="867"/>
      <c r="CO36" s="879"/>
      <c r="CP36" s="865"/>
      <c r="CQ36" s="882"/>
      <c r="CR36" s="877"/>
      <c r="CS36" s="877"/>
      <c r="CT36" s="592"/>
      <c r="CU36" s="877"/>
      <c r="CV36" s="867"/>
      <c r="CW36" s="879"/>
      <c r="CX36" s="865"/>
      <c r="CY36" s="882"/>
      <c r="CZ36" s="877"/>
      <c r="DA36" s="877"/>
      <c r="DB36" s="884"/>
      <c r="DC36" s="877"/>
      <c r="DD36" s="867"/>
      <c r="DE36" s="885"/>
      <c r="DF36" s="113"/>
      <c r="DG36" s="877"/>
      <c r="DH36" s="877"/>
      <c r="DI36" s="592"/>
      <c r="DJ36" s="877"/>
      <c r="DK36" s="867"/>
      <c r="DL36" s="885"/>
      <c r="DM36" s="113"/>
      <c r="DN36" s="877"/>
      <c r="DO36" s="877"/>
      <c r="DP36" s="886"/>
      <c r="DQ36" s="877"/>
      <c r="DR36" s="867"/>
      <c r="DS36" s="885"/>
      <c r="DT36" s="113"/>
      <c r="DU36" s="877"/>
      <c r="DV36" s="877"/>
      <c r="DW36" s="886"/>
      <c r="DX36" s="877"/>
      <c r="DY36" s="867"/>
      <c r="DZ36" s="885"/>
      <c r="EA36" s="882"/>
      <c r="EB36" s="877"/>
      <c r="EC36" s="877"/>
      <c r="ED36" s="886"/>
      <c r="EE36" s="877"/>
      <c r="EF36" s="867"/>
      <c r="EG36" s="885"/>
      <c r="EH36" s="882"/>
      <c r="EI36" s="877"/>
      <c r="EJ36" s="877"/>
      <c r="EK36" s="886"/>
      <c r="EL36" s="877"/>
      <c r="EM36" s="867"/>
      <c r="EN36" s="887"/>
      <c r="EO36" s="882"/>
      <c r="EP36" s="877"/>
      <c r="EQ36" s="877"/>
      <c r="ER36" s="886"/>
      <c r="ES36" s="877"/>
      <c r="ET36" s="867"/>
    </row>
    <row r="37" spans="1:150" ht="12" customHeight="1">
      <c r="A37" s="657"/>
      <c r="B37" s="658"/>
      <c r="C37" s="633"/>
      <c r="D37" s="633"/>
      <c r="E37" s="633"/>
      <c r="F37" s="649"/>
      <c r="G37" s="640"/>
      <c r="H37" s="641"/>
      <c r="I37" s="641"/>
      <c r="J37" s="659"/>
      <c r="K37" s="660"/>
      <c r="L37" s="643"/>
      <c r="M37" s="639"/>
      <c r="N37" s="644"/>
      <c r="O37" s="635"/>
      <c r="P37" s="642"/>
      <c r="Q37" s="643" t="e">
        <f>#REF!</f>
        <v>#REF!</v>
      </c>
      <c r="R37" s="639" t="e">
        <f>#REF!</f>
        <v>#REF!</v>
      </c>
      <c r="S37" s="641"/>
      <c r="T37" s="637" t="e">
        <f>AVERAGE(Q37:S37)</f>
        <v>#REF!</v>
      </c>
      <c r="U37" s="661"/>
      <c r="V37" s="643" t="e">
        <f>#REF!</f>
        <v>#REF!</v>
      </c>
      <c r="W37" s="634" t="e">
        <f>[6]st!$AE$121</f>
        <v>#REF!</v>
      </c>
      <c r="X37" s="579"/>
      <c r="Y37" s="635" t="e">
        <f>AVERAGE(V37:X37)</f>
        <v>#REF!</v>
      </c>
      <c r="Z37" s="585"/>
      <c r="AA37" s="636" t="e">
        <f>[10]Quarterly!$HI$3</f>
        <v>#REF!</v>
      </c>
      <c r="AB37" s="634" t="e">
        <f>[7]ontdat!$EF$124</f>
        <v>#REF!</v>
      </c>
      <c r="AC37" s="634"/>
      <c r="AD37" s="638" t="e">
        <f>AVERAGE(AA37:AC37)</f>
        <v>#REF!</v>
      </c>
      <c r="AE37" s="662"/>
      <c r="AF37" s="636" t="e">
        <f>[10]Quarterly!$HJ$3</f>
        <v>#REF!</v>
      </c>
      <c r="AG37" s="634" t="e">
        <f>[7]ontdat!$EG$124</f>
        <v>#REF!</v>
      </c>
      <c r="AH37" s="644"/>
      <c r="AI37" s="635" t="e">
        <f>AVERAGE(AF37:AH37)</f>
        <v>#REF!</v>
      </c>
      <c r="AJ37" s="642"/>
      <c r="AK37" s="663"/>
      <c r="AL37" s="640"/>
      <c r="AM37" s="647"/>
      <c r="AN37" s="647"/>
      <c r="AO37" s="647"/>
      <c r="AP37" s="647"/>
      <c r="AQ37" s="647"/>
      <c r="AR37" s="635"/>
      <c r="AS37" s="664"/>
      <c r="AT37" s="640"/>
      <c r="AU37" s="647"/>
      <c r="AV37" s="647"/>
      <c r="AW37" s="647"/>
      <c r="AX37" s="647"/>
      <c r="AY37" s="647"/>
      <c r="AZ37" s="635"/>
      <c r="BA37" s="664"/>
      <c r="BB37" s="640"/>
      <c r="BC37" s="713"/>
      <c r="BD37" s="647"/>
      <c r="BE37" s="647"/>
      <c r="BF37" s="647"/>
      <c r="BG37" s="647"/>
      <c r="BH37" s="635"/>
      <c r="BI37" s="664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7"/>
      <c r="DB37" s="115"/>
      <c r="DC37" s="115"/>
      <c r="DD37" s="115"/>
      <c r="DE37" s="115"/>
      <c r="DF37" s="115"/>
      <c r="DG37" s="115"/>
      <c r="DH37" s="64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</row>
    <row r="38" spans="1:150" ht="12" customHeight="1">
      <c r="A38" s="665"/>
      <c r="B38" s="666"/>
      <c r="C38" s="667"/>
      <c r="D38" s="667"/>
      <c r="E38" s="667"/>
      <c r="F38" s="668"/>
      <c r="G38" s="669"/>
      <c r="H38" s="670"/>
      <c r="I38" s="670"/>
      <c r="J38" s="671"/>
      <c r="K38" s="672"/>
      <c r="L38" s="673"/>
      <c r="M38" s="674"/>
      <c r="N38" s="675"/>
      <c r="O38" s="676"/>
      <c r="P38" s="677"/>
      <c r="Q38" s="673"/>
      <c r="R38" s="674"/>
      <c r="S38" s="670"/>
      <c r="T38" s="678"/>
      <c r="U38" s="679"/>
      <c r="V38" s="673"/>
      <c r="W38" s="680"/>
      <c r="X38" s="681"/>
      <c r="Y38" s="676"/>
      <c r="Z38" s="682"/>
      <c r="AA38" s="683"/>
      <c r="AB38" s="680"/>
      <c r="AC38" s="680"/>
      <c r="AD38" s="684"/>
      <c r="AE38" s="685"/>
      <c r="AF38" s="683"/>
      <c r="AG38" s="680"/>
      <c r="AH38" s="675"/>
      <c r="AI38" s="676"/>
      <c r="AJ38" s="677"/>
      <c r="AK38" s="663"/>
      <c r="AL38" s="640"/>
      <c r="AM38" s="647"/>
      <c r="AN38" s="647"/>
      <c r="AO38" s="686"/>
      <c r="AP38" s="647"/>
      <c r="AQ38" s="647"/>
      <c r="AR38" s="635"/>
      <c r="AS38" s="664"/>
      <c r="AT38" s="116"/>
      <c r="AU38" s="116"/>
      <c r="AV38" s="687"/>
      <c r="AW38" s="687"/>
      <c r="AX38" s="687"/>
      <c r="AY38" s="647"/>
      <c r="AZ38" s="635"/>
      <c r="BA38" s="664"/>
      <c r="BB38" s="116"/>
      <c r="BC38" s="116"/>
      <c r="BD38" s="647"/>
      <c r="BE38" s="686"/>
      <c r="BF38" s="647"/>
      <c r="BG38" s="647"/>
      <c r="BH38" s="635"/>
      <c r="BI38" s="664"/>
      <c r="BJ38" s="687" t="s">
        <v>103</v>
      </c>
      <c r="BK38" s="687" t="s">
        <v>136</v>
      </c>
      <c r="BL38" s="116"/>
      <c r="BM38" s="116"/>
      <c r="BN38" s="116"/>
      <c r="BO38" s="116"/>
      <c r="BP38" s="116"/>
      <c r="BQ38" s="116"/>
      <c r="BR38" s="687" t="s">
        <v>103</v>
      </c>
      <c r="BS38" s="687" t="s">
        <v>137</v>
      </c>
      <c r="BT38" s="116"/>
      <c r="BU38" s="116"/>
      <c r="BV38" s="116"/>
      <c r="BW38" s="116"/>
      <c r="BX38" s="116"/>
      <c r="BY38" s="116"/>
      <c r="BZ38" s="687" t="s">
        <v>103</v>
      </c>
      <c r="CA38" s="687" t="s">
        <v>138</v>
      </c>
      <c r="CB38" s="116"/>
      <c r="CC38" s="116"/>
      <c r="CD38" s="116"/>
      <c r="CE38" s="116"/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6"/>
      <c r="CX38" s="116"/>
      <c r="CY38" s="116"/>
      <c r="CZ38" s="116"/>
      <c r="DA38" s="116"/>
      <c r="DB38" s="116"/>
      <c r="DC38" s="116"/>
      <c r="DD38" s="116"/>
      <c r="DE38" s="116"/>
      <c r="DF38" s="116"/>
      <c r="DG38" s="116"/>
      <c r="DH38" s="688"/>
      <c r="DI38" s="116"/>
      <c r="DJ38" s="116"/>
      <c r="DK38" s="116"/>
      <c r="DL38" s="116"/>
      <c r="DM38" s="116"/>
      <c r="DN38" s="116"/>
      <c r="DO38" s="116"/>
      <c r="DP38" s="116"/>
      <c r="DQ38" s="116"/>
      <c r="DR38" s="116"/>
      <c r="DS38" s="116"/>
      <c r="DT38" s="116"/>
      <c r="DU38" s="116"/>
      <c r="DV38" s="116"/>
      <c r="DW38" s="116"/>
      <c r="DX38" s="116"/>
      <c r="DY38" s="116"/>
      <c r="DZ38" s="116"/>
      <c r="EA38" s="116"/>
      <c r="EB38" s="116"/>
      <c r="EC38" s="116"/>
      <c r="ED38" s="116"/>
      <c r="EE38" s="116"/>
      <c r="EF38" s="116"/>
      <c r="EG38" s="689"/>
      <c r="EH38" s="116"/>
      <c r="EI38" s="116"/>
      <c r="EJ38" s="116"/>
      <c r="EK38" s="116"/>
      <c r="EL38" s="116"/>
      <c r="EM38" s="116"/>
      <c r="EN38" s="116"/>
      <c r="EO38" s="116"/>
      <c r="EP38" s="116"/>
      <c r="EQ38" s="116"/>
      <c r="ER38" s="116"/>
      <c r="ES38" s="116"/>
      <c r="ET38" s="116"/>
    </row>
    <row r="39" spans="1:150" ht="12" customHeight="1">
      <c r="A39" s="665"/>
      <c r="B39" s="666"/>
      <c r="C39" s="667"/>
      <c r="D39" s="667"/>
      <c r="E39" s="667"/>
      <c r="F39" s="690"/>
      <c r="G39" s="640"/>
      <c r="H39" s="641"/>
      <c r="I39" s="641"/>
      <c r="J39" s="659"/>
      <c r="K39" s="660"/>
      <c r="L39" s="643"/>
      <c r="M39" s="639"/>
      <c r="N39" s="644"/>
      <c r="O39" s="635"/>
      <c r="P39" s="642"/>
      <c r="Q39" s="643" t="e">
        <f>#REF!</f>
        <v>#REF!</v>
      </c>
      <c r="R39" s="639" t="e">
        <f>#REF!</f>
        <v>#REF!</v>
      </c>
      <c r="S39" s="641"/>
      <c r="T39" s="637" t="e">
        <f>AVERAGE(Q39:S39)</f>
        <v>#REF!</v>
      </c>
      <c r="U39" s="661"/>
      <c r="V39" s="643" t="e">
        <f>#REF!</f>
        <v>#REF!</v>
      </c>
      <c r="W39" s="634" t="e">
        <f>[6]st!$AE$337</f>
        <v>#REF!</v>
      </c>
      <c r="X39" s="579"/>
      <c r="Y39" s="635" t="e">
        <f>AVERAGE(V39:X39)</f>
        <v>#REF!</v>
      </c>
      <c r="Z39" s="585"/>
      <c r="AA39" s="636" t="e">
        <f>[10]Quarterly!$HI$7</f>
        <v>#REF!</v>
      </c>
      <c r="AB39" s="634" t="e">
        <f>[7]ontdat!$EF$340</f>
        <v>#REF!</v>
      </c>
      <c r="AC39" s="634"/>
      <c r="AD39" s="638" t="e">
        <f>AVERAGE(AA39:AC39)</f>
        <v>#REF!</v>
      </c>
      <c r="AE39" s="662"/>
      <c r="AF39" s="636" t="e">
        <f>[10]Quarterly!$HJ$7</f>
        <v>#REF!</v>
      </c>
      <c r="AG39" s="634" t="e">
        <f>[7]ontdat!$EG$340</f>
        <v>#REF!</v>
      </c>
      <c r="AH39" s="644"/>
      <c r="AI39" s="635" t="e">
        <f>AVERAGE(AF39:AH39)</f>
        <v>#REF!</v>
      </c>
      <c r="AJ39" s="642"/>
      <c r="AK39" s="663"/>
      <c r="AL39" s="640"/>
      <c r="AM39" s="647"/>
      <c r="AN39" s="647"/>
      <c r="AO39" s="647"/>
      <c r="AP39" s="647"/>
      <c r="AQ39" s="647"/>
      <c r="AR39" s="635"/>
      <c r="AS39" s="664"/>
      <c r="AT39" s="117"/>
      <c r="AU39" s="117"/>
      <c r="AV39" s="687"/>
      <c r="AW39" s="687"/>
      <c r="AX39" s="687"/>
      <c r="AY39" s="647"/>
      <c r="AZ39" s="635"/>
      <c r="BA39" s="664"/>
      <c r="BB39" s="117"/>
      <c r="BC39" s="117"/>
      <c r="BD39" s="647"/>
      <c r="BE39" s="647"/>
      <c r="BF39" s="647"/>
      <c r="BG39" s="647"/>
      <c r="BH39" s="635"/>
      <c r="BI39" s="664"/>
      <c r="BJ39" s="687" t="s">
        <v>104</v>
      </c>
      <c r="BK39" s="687" t="s">
        <v>139</v>
      </c>
      <c r="BL39" s="117"/>
      <c r="BM39" s="117"/>
      <c r="BN39" s="117"/>
      <c r="BO39" s="117"/>
      <c r="BP39" s="117"/>
      <c r="BQ39" s="117"/>
      <c r="BR39" s="687" t="s">
        <v>104</v>
      </c>
      <c r="BS39" s="687" t="s">
        <v>140</v>
      </c>
      <c r="BT39" s="117"/>
      <c r="BU39" s="117"/>
      <c r="BV39" s="117"/>
      <c r="BW39" s="117"/>
      <c r="BX39" s="117"/>
      <c r="BY39" s="117"/>
      <c r="BZ39" s="687" t="s">
        <v>104</v>
      </c>
      <c r="CA39" s="687" t="s">
        <v>141</v>
      </c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17"/>
      <c r="DD39" s="117"/>
      <c r="DE39" s="117"/>
      <c r="DF39" s="117"/>
      <c r="DG39" s="117"/>
      <c r="DH39" s="691"/>
      <c r="DI39" s="117"/>
      <c r="DJ39" s="117"/>
      <c r="DK39" s="117"/>
      <c r="DL39" s="117"/>
      <c r="DM39" s="117"/>
      <c r="DN39" s="117"/>
      <c r="DO39" s="117"/>
      <c r="DP39" s="117"/>
      <c r="DQ39" s="117"/>
      <c r="DR39" s="117"/>
      <c r="DS39" s="117"/>
      <c r="DT39" s="117"/>
      <c r="DU39" s="117"/>
      <c r="DV39" s="117"/>
      <c r="DW39" s="117"/>
      <c r="DX39" s="117"/>
      <c r="DY39" s="117"/>
      <c r="DZ39" s="117"/>
      <c r="EA39" s="117"/>
      <c r="EB39" s="117"/>
      <c r="EC39" s="117"/>
      <c r="ED39" s="117"/>
      <c r="EE39" s="117"/>
      <c r="EF39" s="117"/>
      <c r="EG39" s="689"/>
      <c r="EH39" s="117"/>
      <c r="EI39" s="117"/>
      <c r="EJ39" s="117"/>
      <c r="EK39" s="117"/>
      <c r="EL39" s="117"/>
      <c r="EM39" s="117"/>
      <c r="EN39" s="117"/>
      <c r="EO39" s="117"/>
      <c r="EP39" s="117"/>
      <c r="EQ39" s="117"/>
      <c r="ER39" s="117"/>
      <c r="ES39" s="117"/>
      <c r="ET39" s="117"/>
    </row>
    <row r="40" spans="1:150" ht="12" customHeight="1" thickBot="1">
      <c r="A40" s="692"/>
      <c r="B40" s="693"/>
      <c r="C40" s="116"/>
      <c r="D40" s="116"/>
      <c r="E40" s="116"/>
      <c r="F40" s="668"/>
      <c r="G40" s="650"/>
      <c r="H40" s="656"/>
      <c r="I40" s="656"/>
      <c r="J40" s="651"/>
      <c r="K40" s="694"/>
      <c r="L40" s="653"/>
      <c r="M40" s="695"/>
      <c r="N40" s="654"/>
      <c r="O40" s="696"/>
      <c r="P40" s="652"/>
      <c r="Q40" s="653"/>
      <c r="R40" s="656"/>
      <c r="S40" s="656"/>
      <c r="T40" s="651"/>
      <c r="U40" s="694"/>
      <c r="V40" s="653"/>
      <c r="W40" s="654"/>
      <c r="X40" s="654"/>
      <c r="Y40" s="696"/>
      <c r="Z40" s="652"/>
      <c r="AA40" s="653"/>
      <c r="AB40" s="655"/>
      <c r="AC40" s="656"/>
      <c r="AD40" s="651"/>
      <c r="AE40" s="694"/>
      <c r="AF40" s="653"/>
      <c r="AG40" s="654"/>
      <c r="AH40" s="654"/>
      <c r="AI40" s="696"/>
      <c r="AJ40" s="652"/>
      <c r="AK40" s="697"/>
      <c r="AL40" s="647"/>
      <c r="AM40" s="647"/>
      <c r="AN40" s="647"/>
      <c r="AO40" s="647"/>
      <c r="AP40" s="647"/>
      <c r="AQ40" s="647"/>
      <c r="AR40" s="635"/>
      <c r="AS40" s="664"/>
      <c r="AT40" s="116"/>
      <c r="AU40" s="116"/>
      <c r="AV40" s="687"/>
      <c r="AW40" s="687"/>
      <c r="AX40" s="687"/>
      <c r="AY40" s="647"/>
      <c r="AZ40" s="635"/>
      <c r="BA40" s="664"/>
      <c r="BB40" s="116"/>
      <c r="BC40" s="116"/>
      <c r="BD40" s="647"/>
      <c r="BE40" s="647"/>
      <c r="BF40" s="647"/>
      <c r="BG40" s="647"/>
      <c r="BH40" s="635"/>
      <c r="BI40" s="664"/>
      <c r="BJ40" s="687" t="s">
        <v>108</v>
      </c>
      <c r="BK40" s="687" t="s">
        <v>142</v>
      </c>
      <c r="BL40" s="116"/>
      <c r="BM40" s="116"/>
      <c r="BN40" s="116"/>
      <c r="BO40" s="116"/>
      <c r="BP40" s="116"/>
      <c r="BQ40" s="116"/>
      <c r="BR40" s="687" t="s">
        <v>108</v>
      </c>
      <c r="BS40" s="687" t="s">
        <v>138</v>
      </c>
      <c r="BT40" s="116"/>
      <c r="BU40" s="116"/>
      <c r="BV40" s="116"/>
      <c r="BW40" s="116"/>
      <c r="BX40" s="116"/>
      <c r="BY40" s="116"/>
      <c r="BZ40" s="687" t="s">
        <v>112</v>
      </c>
      <c r="CA40" s="687" t="s">
        <v>138</v>
      </c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  <c r="DC40" s="116"/>
      <c r="DD40" s="116"/>
      <c r="DE40" s="116"/>
      <c r="DF40" s="116"/>
      <c r="DG40" s="116"/>
      <c r="DH40" s="688"/>
      <c r="DI40" s="116"/>
      <c r="DJ40" s="116"/>
      <c r="DK40" s="116"/>
      <c r="DL40" s="116"/>
      <c r="DM40" s="116"/>
      <c r="DN40" s="116"/>
      <c r="DO40" s="116"/>
      <c r="DP40" s="116"/>
      <c r="DQ40" s="116"/>
      <c r="DR40" s="116"/>
      <c r="DS40" s="116"/>
      <c r="DT40" s="116"/>
      <c r="DU40" s="116"/>
      <c r="DV40" s="116"/>
      <c r="DW40" s="116"/>
      <c r="DX40" s="116"/>
      <c r="DY40" s="116"/>
      <c r="DZ40" s="116"/>
      <c r="EA40" s="116"/>
      <c r="EB40" s="116"/>
      <c r="EC40" s="116"/>
      <c r="ED40" s="116"/>
      <c r="EE40" s="116"/>
      <c r="EF40" s="116"/>
      <c r="EG40" s="116"/>
      <c r="EH40" s="116"/>
      <c r="EI40" s="116"/>
      <c r="EJ40" s="116"/>
      <c r="EK40" s="116"/>
      <c r="EL40" s="116"/>
      <c r="EM40" s="116"/>
      <c r="EN40" s="116"/>
      <c r="EO40" s="116"/>
      <c r="EP40" s="116"/>
      <c r="EQ40" s="116"/>
      <c r="ER40" s="116"/>
      <c r="ES40" s="116"/>
      <c r="ET40" s="116"/>
    </row>
    <row r="41" spans="1:150">
      <c r="A41" s="115"/>
      <c r="B41" s="115"/>
      <c r="C41" s="698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687"/>
      <c r="AW41" s="687"/>
      <c r="AX41" s="687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687" t="s">
        <v>105</v>
      </c>
      <c r="BK41" s="687" t="s">
        <v>143</v>
      </c>
      <c r="BL41" s="115"/>
      <c r="BM41" s="115"/>
      <c r="BN41" s="115"/>
      <c r="BO41" s="115"/>
      <c r="BP41" s="115"/>
      <c r="BQ41" s="115"/>
      <c r="BR41" s="687" t="s">
        <v>105</v>
      </c>
      <c r="BS41" s="687" t="s">
        <v>144</v>
      </c>
      <c r="BT41" s="115"/>
      <c r="BU41" s="115"/>
      <c r="BV41" s="115"/>
      <c r="BW41" s="115"/>
      <c r="BX41" s="115"/>
      <c r="BY41" s="115"/>
      <c r="BZ41" s="687" t="s">
        <v>105</v>
      </c>
      <c r="CA41" s="687" t="s">
        <v>145</v>
      </c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115"/>
      <c r="CQ41" s="115"/>
      <c r="CR41" s="115"/>
      <c r="CS41" s="115"/>
      <c r="CT41" s="115"/>
      <c r="CU41" s="115"/>
      <c r="CV41" s="115"/>
      <c r="CW41" s="115"/>
      <c r="CX41" s="115"/>
      <c r="CY41" s="115"/>
      <c r="CZ41" s="115"/>
      <c r="DA41" s="117"/>
      <c r="DB41" s="115"/>
      <c r="DC41" s="115"/>
      <c r="DD41" s="115"/>
      <c r="DE41" s="115"/>
      <c r="DF41" s="115"/>
      <c r="DG41" s="115"/>
      <c r="DH41" s="645"/>
      <c r="DI41" s="115"/>
      <c r="DJ41" s="115"/>
      <c r="DK41" s="115"/>
      <c r="DL41" s="115"/>
      <c r="DM41" s="115"/>
      <c r="DN41" s="115"/>
      <c r="DO41" s="115"/>
      <c r="DP41" s="115"/>
      <c r="DQ41" s="115"/>
      <c r="DR41" s="115"/>
      <c r="DS41" s="115"/>
      <c r="DT41" s="115"/>
      <c r="DU41" s="115"/>
      <c r="DV41" s="115"/>
      <c r="DW41" s="115"/>
      <c r="DX41" s="115"/>
      <c r="DY41" s="115"/>
      <c r="DZ41" s="115"/>
      <c r="EA41" s="115"/>
      <c r="EB41" s="115"/>
      <c r="EC41" s="115"/>
      <c r="ED41" s="115"/>
      <c r="EE41" s="115"/>
      <c r="EF41" s="115"/>
      <c r="EG41" s="115"/>
      <c r="EH41" s="115"/>
      <c r="EI41" s="115"/>
      <c r="EJ41" s="115"/>
      <c r="EK41" s="115"/>
      <c r="EL41" s="115"/>
      <c r="EM41" s="115"/>
      <c r="EN41" s="115"/>
      <c r="EO41" s="115"/>
      <c r="EP41" s="115"/>
      <c r="EQ41" s="115"/>
      <c r="ER41" s="115"/>
      <c r="ES41" s="115"/>
      <c r="ET41" s="115"/>
    </row>
    <row r="42" spans="1:150" ht="12.75">
      <c r="A42" s="633"/>
      <c r="B42" s="633"/>
      <c r="C42" s="698"/>
      <c r="D42" s="115"/>
      <c r="E42" s="115"/>
      <c r="F42" s="115"/>
      <c r="G42" s="115"/>
      <c r="H42" s="115"/>
      <c r="I42" s="699"/>
      <c r="J42" s="117"/>
      <c r="K42" s="115"/>
      <c r="L42" s="115"/>
      <c r="M42" s="115"/>
      <c r="N42" s="699"/>
      <c r="O42" s="117"/>
      <c r="P42" s="115"/>
      <c r="Q42" s="115"/>
      <c r="R42" s="115"/>
      <c r="S42" s="699"/>
      <c r="T42" s="115"/>
      <c r="U42" s="115"/>
      <c r="V42" s="115"/>
      <c r="W42" s="115"/>
      <c r="X42" s="699"/>
      <c r="Y42" s="115"/>
      <c r="Z42" s="115"/>
      <c r="AA42" s="115"/>
      <c r="AB42" s="115"/>
      <c r="AC42" s="699"/>
      <c r="AD42" s="115"/>
      <c r="AE42" s="115"/>
      <c r="AF42" s="115"/>
      <c r="AG42" s="115"/>
      <c r="AH42" s="699"/>
      <c r="AI42" s="115"/>
      <c r="AJ42" s="115"/>
      <c r="AK42" s="115"/>
      <c r="AL42" s="700"/>
      <c r="AM42" s="701"/>
      <c r="AN42" s="701"/>
      <c r="AO42" s="701"/>
      <c r="AP42" s="701"/>
      <c r="AQ42" s="701"/>
      <c r="AR42" s="701"/>
      <c r="AS42" s="701"/>
      <c r="AT42" s="115"/>
      <c r="AU42" s="115"/>
      <c r="AV42" s="687"/>
      <c r="AW42" s="702"/>
      <c r="AX42" s="687"/>
      <c r="AY42" s="701"/>
      <c r="AZ42" s="701"/>
      <c r="BA42" s="701"/>
      <c r="BB42" s="115"/>
      <c r="BC42" s="115"/>
      <c r="BD42" s="701"/>
      <c r="BE42" s="701"/>
      <c r="BF42" s="701"/>
      <c r="BG42" s="701"/>
      <c r="BH42" s="701"/>
      <c r="BI42" s="701"/>
      <c r="BJ42" s="687" t="s">
        <v>109</v>
      </c>
      <c r="BK42" s="687" t="s">
        <v>146</v>
      </c>
      <c r="BL42" s="701"/>
      <c r="BM42" s="701"/>
      <c r="BN42" s="701"/>
      <c r="BO42" s="701"/>
      <c r="BP42" s="701"/>
      <c r="BQ42" s="701"/>
      <c r="BR42" s="687" t="s">
        <v>109</v>
      </c>
      <c r="BS42" s="687" t="s">
        <v>147</v>
      </c>
      <c r="BT42" s="701"/>
      <c r="BU42" s="701"/>
      <c r="BV42" s="701"/>
      <c r="BW42" s="701"/>
      <c r="BX42" s="701"/>
      <c r="BY42" s="115"/>
      <c r="BZ42" s="687" t="s">
        <v>109</v>
      </c>
      <c r="CA42" s="687" t="s">
        <v>148</v>
      </c>
      <c r="CB42" s="115"/>
      <c r="CC42" s="115"/>
      <c r="CD42" s="115"/>
      <c r="CE42" s="115"/>
      <c r="CF42" s="115"/>
      <c r="CG42" s="115"/>
      <c r="CH42" s="115"/>
      <c r="CI42" s="115"/>
      <c r="CJ42" s="115"/>
      <c r="CK42" s="115"/>
      <c r="CL42" s="115"/>
      <c r="CM42" s="115"/>
      <c r="CN42" s="115"/>
      <c r="CO42" s="115"/>
      <c r="CP42" s="115"/>
      <c r="CQ42" s="115"/>
      <c r="CR42" s="115"/>
      <c r="CS42" s="115"/>
      <c r="CT42" s="115"/>
      <c r="CU42" s="115"/>
      <c r="CV42" s="115"/>
      <c r="CW42" s="115"/>
      <c r="CX42" s="115"/>
      <c r="CY42" s="115"/>
      <c r="CZ42" s="115"/>
      <c r="DA42" s="117"/>
      <c r="DB42" s="115"/>
      <c r="DC42" s="115"/>
      <c r="DD42" s="115"/>
      <c r="DE42" s="115"/>
      <c r="DF42" s="115"/>
      <c r="DG42" s="115"/>
      <c r="DH42" s="645"/>
      <c r="DI42" s="115"/>
      <c r="DJ42" s="115"/>
      <c r="DK42" s="115"/>
      <c r="DL42" s="115"/>
      <c r="DM42" s="115"/>
      <c r="DN42" s="115"/>
      <c r="DO42" s="115"/>
      <c r="DP42" s="115"/>
      <c r="DQ42" s="115"/>
      <c r="DR42" s="115"/>
      <c r="DS42" s="115"/>
      <c r="DT42" s="115"/>
      <c r="DU42" s="115"/>
      <c r="DV42" s="115"/>
      <c r="DW42" s="115"/>
      <c r="DX42" s="115"/>
      <c r="DY42" s="115"/>
      <c r="DZ42" s="115"/>
      <c r="EA42" s="115"/>
      <c r="EB42" s="115"/>
      <c r="EC42" s="115"/>
      <c r="ED42" s="115"/>
      <c r="EE42" s="115"/>
      <c r="EF42" s="115"/>
      <c r="EG42" s="115"/>
      <c r="EH42" s="115"/>
      <c r="EI42" s="115"/>
      <c r="EJ42" s="115"/>
      <c r="EK42" s="115"/>
      <c r="EL42" s="115"/>
      <c r="EM42" s="115"/>
      <c r="EN42" s="115"/>
      <c r="EO42" s="115"/>
      <c r="EP42" s="115"/>
      <c r="EQ42" s="115"/>
      <c r="ER42" s="115"/>
      <c r="ES42" s="115"/>
      <c r="ET42" s="115"/>
    </row>
    <row r="43" spans="1:150">
      <c r="A43" s="115"/>
      <c r="B43" s="115"/>
      <c r="C43" s="698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687"/>
      <c r="AW43" s="687"/>
      <c r="AX43" s="687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687" t="s">
        <v>110</v>
      </c>
      <c r="BK43" s="687" t="s">
        <v>149</v>
      </c>
      <c r="BL43" s="115"/>
      <c r="BM43" s="115"/>
      <c r="BN43" s="115"/>
      <c r="BO43" s="115"/>
      <c r="BP43" s="115"/>
      <c r="BQ43" s="115"/>
      <c r="BR43" s="687" t="s">
        <v>110</v>
      </c>
      <c r="BS43" s="687" t="s">
        <v>150</v>
      </c>
      <c r="BT43" s="115"/>
      <c r="BU43" s="115"/>
      <c r="BV43" s="115"/>
      <c r="BW43" s="115"/>
      <c r="BX43" s="115"/>
      <c r="BY43" s="115"/>
      <c r="BZ43" s="687"/>
      <c r="CA43" s="687"/>
      <c r="CB43" s="115"/>
      <c r="CC43" s="115"/>
      <c r="CD43" s="115"/>
      <c r="CE43" s="115"/>
      <c r="CF43" s="115"/>
      <c r="CG43" s="115"/>
      <c r="CH43" s="115"/>
      <c r="CI43" s="115"/>
      <c r="CJ43" s="115"/>
      <c r="CK43" s="115"/>
      <c r="CL43" s="115"/>
      <c r="CM43" s="115"/>
      <c r="CN43" s="115"/>
      <c r="CO43" s="115"/>
      <c r="CP43" s="115"/>
      <c r="CQ43" s="115"/>
      <c r="CR43" s="115"/>
      <c r="CS43" s="115"/>
      <c r="CT43" s="115"/>
      <c r="CU43" s="115"/>
      <c r="CV43" s="115"/>
      <c r="CW43" s="115"/>
      <c r="CX43" s="115"/>
      <c r="CY43" s="115"/>
      <c r="CZ43" s="115"/>
      <c r="DA43" s="117"/>
      <c r="DB43" s="115"/>
      <c r="DC43" s="115"/>
      <c r="DD43" s="115"/>
      <c r="DE43" s="115"/>
      <c r="DF43" s="115"/>
      <c r="DG43" s="115"/>
      <c r="DH43" s="645"/>
      <c r="DI43" s="115"/>
      <c r="DJ43" s="115"/>
      <c r="DK43" s="115"/>
      <c r="DL43" s="115"/>
      <c r="DM43" s="115"/>
      <c r="DN43" s="115"/>
      <c r="DO43" s="115"/>
      <c r="DP43" s="115"/>
      <c r="DQ43" s="115"/>
      <c r="DR43" s="115"/>
      <c r="DS43" s="115"/>
      <c r="DT43" s="115"/>
      <c r="DU43" s="115"/>
      <c r="DV43" s="115"/>
      <c r="DW43" s="115"/>
      <c r="DX43" s="115"/>
      <c r="DY43" s="115"/>
      <c r="DZ43" s="115"/>
      <c r="EA43" s="115"/>
      <c r="EB43" s="115"/>
      <c r="EC43" s="115"/>
      <c r="ED43" s="115"/>
      <c r="EE43" s="115"/>
      <c r="EF43" s="115"/>
      <c r="EG43" s="115"/>
      <c r="EH43" s="115"/>
      <c r="EI43" s="115"/>
      <c r="EJ43" s="115"/>
      <c r="EK43" s="115"/>
      <c r="EL43" s="115"/>
      <c r="EM43" s="115"/>
      <c r="EN43" s="115"/>
      <c r="EO43" s="115"/>
      <c r="EP43" s="115"/>
      <c r="EQ43" s="115"/>
      <c r="ER43" s="115"/>
      <c r="ES43" s="115"/>
      <c r="ET43" s="115"/>
    </row>
    <row r="44" spans="1:150">
      <c r="A44" s="115"/>
      <c r="B44" s="115"/>
      <c r="C44" s="698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5"/>
      <c r="CC44" s="115"/>
      <c r="CD44" s="115"/>
      <c r="CE44" s="115"/>
      <c r="CF44" s="115"/>
      <c r="CG44" s="115"/>
      <c r="CH44" s="115"/>
      <c r="CI44" s="115"/>
      <c r="CJ44" s="115"/>
      <c r="CK44" s="115"/>
      <c r="CL44" s="115"/>
      <c r="CM44" s="115"/>
      <c r="CN44" s="115"/>
      <c r="CO44" s="115"/>
      <c r="CP44" s="115"/>
      <c r="CQ44" s="115"/>
      <c r="CR44" s="115"/>
      <c r="CS44" s="115"/>
      <c r="CT44" s="115"/>
      <c r="CU44" s="115"/>
      <c r="CV44" s="115"/>
      <c r="CW44" s="115"/>
      <c r="CX44" s="115"/>
      <c r="CY44" s="115"/>
      <c r="CZ44" s="115"/>
      <c r="DA44" s="117"/>
      <c r="DB44" s="115"/>
      <c r="DC44" s="115"/>
      <c r="DD44" s="115"/>
      <c r="DE44" s="115"/>
      <c r="DF44" s="115"/>
      <c r="DG44" s="115"/>
      <c r="DH44" s="645"/>
      <c r="DI44" s="115"/>
      <c r="DJ44" s="115"/>
      <c r="DK44" s="115"/>
      <c r="DL44" s="115"/>
      <c r="DM44" s="115"/>
      <c r="DN44" s="115"/>
      <c r="DO44" s="115"/>
      <c r="DP44" s="115"/>
      <c r="DQ44" s="115"/>
      <c r="DR44" s="115"/>
      <c r="DS44" s="115"/>
      <c r="DT44" s="115"/>
      <c r="DU44" s="115"/>
      <c r="DV44" s="115"/>
      <c r="DW44" s="115"/>
      <c r="DX44" s="115"/>
      <c r="DY44" s="115"/>
      <c r="DZ44" s="115"/>
      <c r="EA44" s="115"/>
      <c r="EB44" s="115"/>
      <c r="EC44" s="115"/>
      <c r="ED44" s="115"/>
      <c r="EE44" s="115"/>
      <c r="EF44" s="115"/>
      <c r="EG44" s="115"/>
      <c r="EH44" s="115"/>
      <c r="EI44" s="115"/>
      <c r="EJ44" s="115"/>
      <c r="EK44" s="115"/>
      <c r="EL44" s="115"/>
      <c r="EM44" s="115"/>
      <c r="EN44" s="115"/>
      <c r="EO44" s="115"/>
      <c r="EP44" s="115"/>
      <c r="EQ44" s="115"/>
      <c r="ER44" s="115"/>
      <c r="ES44" s="115"/>
      <c r="ET44" s="115"/>
    </row>
    <row r="45" spans="1:150">
      <c r="A45" s="115"/>
      <c r="B45" s="115"/>
      <c r="C45" s="698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5"/>
      <c r="CC45" s="115"/>
      <c r="CD45" s="115"/>
      <c r="CE45" s="115"/>
      <c r="CF45" s="115"/>
      <c r="CG45" s="115"/>
      <c r="CH45" s="115"/>
      <c r="CI45" s="115"/>
      <c r="CJ45" s="115"/>
      <c r="CK45" s="115"/>
      <c r="CL45" s="115"/>
      <c r="CM45" s="115"/>
      <c r="CN45" s="115"/>
      <c r="CO45" s="115"/>
      <c r="CP45" s="115"/>
      <c r="CQ45" s="115"/>
      <c r="CR45" s="115"/>
      <c r="CS45" s="115"/>
      <c r="CT45" s="115"/>
      <c r="CU45" s="115"/>
      <c r="CV45" s="115"/>
      <c r="CW45" s="115"/>
      <c r="CX45" s="115"/>
      <c r="CY45" s="115"/>
      <c r="CZ45" s="115"/>
      <c r="DA45" s="117"/>
      <c r="DB45" s="115"/>
      <c r="DC45" s="115"/>
      <c r="DD45" s="115"/>
      <c r="DE45" s="115"/>
      <c r="DF45" s="115"/>
      <c r="DG45" s="115"/>
      <c r="DH45" s="645"/>
      <c r="DI45" s="115"/>
      <c r="DJ45" s="115"/>
      <c r="DK45" s="115"/>
      <c r="DL45" s="115"/>
      <c r="DM45" s="115"/>
      <c r="DN45" s="115"/>
      <c r="DO45" s="115"/>
      <c r="DP45" s="115"/>
      <c r="DQ45" s="115"/>
      <c r="DR45" s="115"/>
      <c r="DS45" s="115"/>
      <c r="DT45" s="115"/>
      <c r="DU45" s="115"/>
      <c r="DV45" s="115"/>
      <c r="DW45" s="115"/>
      <c r="DX45" s="115"/>
      <c r="DY45" s="115"/>
      <c r="DZ45" s="115"/>
      <c r="EA45" s="115"/>
      <c r="EB45" s="115"/>
      <c r="EC45" s="115"/>
      <c r="ED45" s="115"/>
      <c r="EE45" s="115"/>
      <c r="EF45" s="115"/>
      <c r="EG45" s="115"/>
      <c r="EH45" s="115"/>
      <c r="EI45" s="115"/>
      <c r="EJ45" s="115"/>
      <c r="EK45" s="115"/>
      <c r="EL45" s="115"/>
      <c r="EM45" s="115"/>
      <c r="EN45" s="115"/>
      <c r="EO45" s="115"/>
      <c r="EP45" s="115"/>
      <c r="EQ45" s="115"/>
      <c r="ER45" s="115"/>
      <c r="ES45" s="115"/>
      <c r="ET45" s="115"/>
    </row>
    <row r="46" spans="1:150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15"/>
      <c r="CD46" s="115"/>
      <c r="CE46" s="115"/>
      <c r="CF46" s="115"/>
      <c r="CG46" s="115"/>
      <c r="CH46" s="115"/>
      <c r="CI46" s="115"/>
      <c r="CJ46" s="115"/>
      <c r="CK46" s="115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5"/>
      <c r="CW46" s="115"/>
      <c r="CX46" s="115"/>
      <c r="CY46" s="115"/>
      <c r="CZ46" s="115"/>
      <c r="DA46" s="117"/>
      <c r="DB46" s="115"/>
      <c r="DC46" s="115"/>
      <c r="DD46" s="115"/>
      <c r="DE46" s="115"/>
      <c r="DF46" s="115"/>
      <c r="DG46" s="115"/>
      <c r="DH46" s="645"/>
      <c r="DI46" s="115"/>
      <c r="DJ46" s="115"/>
      <c r="DK46" s="115"/>
      <c r="DL46" s="115"/>
      <c r="DM46" s="115"/>
      <c r="DN46" s="115"/>
      <c r="DO46" s="115"/>
      <c r="DP46" s="115"/>
      <c r="DQ46" s="115"/>
      <c r="DR46" s="115"/>
      <c r="DS46" s="115"/>
      <c r="DT46" s="115"/>
      <c r="DU46" s="115"/>
      <c r="DV46" s="115"/>
      <c r="DW46" s="115"/>
      <c r="DX46" s="115"/>
      <c r="DY46" s="115"/>
      <c r="DZ46" s="115"/>
      <c r="EA46" s="115"/>
      <c r="EB46" s="115"/>
      <c r="EC46" s="115"/>
      <c r="ED46" s="115"/>
      <c r="EE46" s="115"/>
      <c r="EF46" s="115"/>
      <c r="EG46" s="115"/>
      <c r="EH46" s="115"/>
      <c r="EI46" s="115"/>
      <c r="EJ46" s="115"/>
      <c r="EK46" s="115"/>
      <c r="EL46" s="115"/>
      <c r="EM46" s="115"/>
      <c r="EN46" s="115"/>
      <c r="EO46" s="115"/>
      <c r="EP46" s="115"/>
      <c r="EQ46" s="115"/>
      <c r="ER46" s="115"/>
      <c r="ES46" s="115"/>
      <c r="ET46" s="115"/>
    </row>
    <row r="47" spans="1:150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1">
        <v>2.6</v>
      </c>
      <c r="AY47" s="115"/>
      <c r="AZ47" s="115"/>
      <c r="BA47" s="115"/>
      <c r="BB47" s="115"/>
      <c r="BC47" s="115"/>
      <c r="BD47" s="115"/>
      <c r="BE47" s="115"/>
      <c r="BF47" s="115"/>
      <c r="BG47" s="115"/>
      <c r="BH47" s="115"/>
      <c r="BI47" s="115"/>
      <c r="BJ47" s="115"/>
      <c r="BK47" s="115"/>
      <c r="BL47" s="115"/>
      <c r="BM47" s="115"/>
      <c r="BN47" s="115"/>
      <c r="BO47" s="115"/>
      <c r="BP47" s="115"/>
      <c r="BQ47" s="115"/>
      <c r="BR47" s="115"/>
      <c r="BS47" s="115"/>
      <c r="BT47" s="115"/>
      <c r="BU47" s="115"/>
      <c r="BV47" s="115"/>
      <c r="BW47" s="115"/>
      <c r="BX47" s="115"/>
      <c r="BY47" s="115"/>
      <c r="BZ47" s="115"/>
      <c r="CA47" s="115"/>
      <c r="CB47" s="115"/>
      <c r="CC47" s="115"/>
      <c r="CD47" s="115"/>
      <c r="CE47" s="115"/>
      <c r="CF47" s="115"/>
      <c r="CG47" s="115"/>
      <c r="CH47" s="115"/>
      <c r="CI47" s="115"/>
      <c r="CJ47" s="115"/>
      <c r="CK47" s="115"/>
      <c r="CL47" s="115"/>
      <c r="CM47" s="115"/>
      <c r="CN47" s="115"/>
      <c r="CO47" s="115"/>
      <c r="CP47" s="115"/>
      <c r="CQ47" s="115"/>
      <c r="CR47" s="115"/>
      <c r="CS47" s="115"/>
      <c r="CT47" s="115"/>
      <c r="CU47" s="115"/>
      <c r="CV47" s="115"/>
      <c r="CW47" s="115"/>
      <c r="CX47" s="115"/>
      <c r="CY47" s="115"/>
      <c r="CZ47" s="115"/>
      <c r="DA47" s="117"/>
      <c r="DB47" s="115"/>
      <c r="DC47" s="115"/>
      <c r="DD47" s="115"/>
      <c r="DE47" s="115"/>
      <c r="DF47" s="115"/>
      <c r="DG47" s="115"/>
      <c r="DH47" s="645"/>
      <c r="DI47" s="115"/>
      <c r="DJ47" s="115"/>
      <c r="DK47" s="115"/>
      <c r="DL47" s="115"/>
      <c r="DM47" s="115"/>
      <c r="DN47" s="115"/>
      <c r="DO47" s="115"/>
      <c r="DP47" s="115"/>
      <c r="DQ47" s="115"/>
      <c r="DR47" s="115"/>
      <c r="DS47" s="115"/>
      <c r="DT47" s="115"/>
      <c r="DU47" s="115"/>
      <c r="DV47" s="115"/>
      <c r="DW47" s="115"/>
      <c r="DX47" s="115"/>
      <c r="DY47" s="115"/>
      <c r="DZ47" s="115"/>
      <c r="EA47" s="115"/>
      <c r="EB47" s="115"/>
      <c r="EC47" s="115"/>
      <c r="ED47" s="115"/>
      <c r="EE47" s="115"/>
      <c r="EF47" s="115"/>
      <c r="EG47" s="115"/>
      <c r="EH47" s="115"/>
      <c r="EI47" s="115"/>
      <c r="EJ47" s="115"/>
      <c r="EK47" s="115"/>
      <c r="EL47" s="115"/>
      <c r="EM47" s="115"/>
      <c r="EN47" s="115"/>
      <c r="EO47" s="115"/>
      <c r="EP47" s="115"/>
      <c r="EQ47" s="115"/>
      <c r="ER47" s="115"/>
      <c r="ES47" s="115"/>
      <c r="ET47" s="115"/>
    </row>
    <row r="48" spans="1:150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1">
        <v>6</v>
      </c>
      <c r="AY48" s="115"/>
      <c r="AZ48" s="115"/>
      <c r="BA48" s="115"/>
      <c r="BB48" s="115"/>
      <c r="BC48" s="115"/>
      <c r="BD48" s="115"/>
      <c r="BE48" s="115"/>
      <c r="BF48" s="115"/>
      <c r="BG48" s="115"/>
      <c r="BH48" s="115"/>
      <c r="BI48" s="115"/>
      <c r="BJ48" s="115"/>
      <c r="BK48" s="115"/>
      <c r="BL48" s="115"/>
      <c r="BM48" s="115"/>
      <c r="BN48" s="115"/>
      <c r="BO48" s="115"/>
      <c r="BP48" s="115"/>
      <c r="BQ48" s="115"/>
      <c r="BR48" s="115"/>
      <c r="BS48" s="115"/>
      <c r="BT48" s="115"/>
      <c r="BU48" s="115"/>
      <c r="BV48" s="115"/>
      <c r="BW48" s="115"/>
      <c r="BX48" s="115"/>
      <c r="BY48" s="115"/>
      <c r="BZ48" s="115"/>
      <c r="CA48" s="115"/>
      <c r="CB48" s="115"/>
      <c r="CC48" s="115"/>
      <c r="CD48" s="115"/>
      <c r="CE48" s="115"/>
      <c r="CF48" s="115"/>
      <c r="CG48" s="115"/>
      <c r="CH48" s="115"/>
      <c r="CI48" s="115"/>
      <c r="CJ48" s="115"/>
      <c r="CK48" s="115"/>
      <c r="CL48" s="115"/>
      <c r="CM48" s="115"/>
      <c r="CN48" s="115"/>
      <c r="CO48" s="115"/>
      <c r="CP48" s="115"/>
      <c r="CQ48" s="115"/>
      <c r="CR48" s="115"/>
      <c r="CS48" s="115"/>
      <c r="CT48" s="115"/>
      <c r="CU48" s="115"/>
      <c r="CV48" s="115"/>
      <c r="CW48" s="115"/>
      <c r="CX48" s="115"/>
      <c r="CY48" s="115"/>
      <c r="CZ48" s="115"/>
      <c r="DA48" s="117"/>
      <c r="DB48" s="115"/>
      <c r="DC48" s="115"/>
      <c r="DD48" s="115"/>
      <c r="DE48" s="115"/>
      <c r="DF48" s="115"/>
      <c r="DG48" s="115"/>
      <c r="DH48" s="645"/>
      <c r="DI48" s="115"/>
      <c r="DJ48" s="115"/>
      <c r="DK48" s="115"/>
      <c r="DL48" s="115"/>
      <c r="DM48" s="115"/>
      <c r="DN48" s="115"/>
      <c r="DO48" s="115"/>
      <c r="DP48" s="115"/>
      <c r="DQ48" s="115"/>
      <c r="DR48" s="115"/>
      <c r="DS48" s="115"/>
      <c r="DT48" s="115"/>
      <c r="DU48" s="115"/>
      <c r="DV48" s="115"/>
      <c r="DW48" s="115"/>
      <c r="DX48" s="115"/>
      <c r="DY48" s="115"/>
      <c r="DZ48" s="115"/>
      <c r="EA48" s="115"/>
      <c r="EB48" s="115"/>
      <c r="EC48" s="115"/>
      <c r="ED48" s="115"/>
      <c r="EE48" s="115"/>
      <c r="EF48" s="115"/>
      <c r="EG48" s="115"/>
      <c r="EH48" s="115"/>
      <c r="EI48" s="115"/>
      <c r="EJ48" s="115"/>
      <c r="EK48" s="115"/>
      <c r="EL48" s="115"/>
      <c r="EM48" s="115"/>
      <c r="EN48" s="115"/>
      <c r="EO48" s="115"/>
      <c r="EP48" s="115"/>
      <c r="EQ48" s="115"/>
      <c r="ER48" s="115"/>
      <c r="ES48" s="115"/>
      <c r="ET48" s="115"/>
    </row>
    <row r="49" spans="1:150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646">
        <v>2.5</v>
      </c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7"/>
      <c r="DB49" s="115"/>
      <c r="DC49" s="115"/>
      <c r="DD49" s="115"/>
      <c r="DE49" s="115"/>
      <c r="DF49" s="115"/>
      <c r="DG49" s="115"/>
      <c r="DH49" s="645"/>
      <c r="DI49" s="115"/>
      <c r="DJ49" s="115"/>
      <c r="DK49" s="115"/>
      <c r="DL49" s="115"/>
      <c r="DM49" s="115"/>
      <c r="DN49" s="115"/>
      <c r="DO49" s="115"/>
      <c r="DP49" s="115"/>
      <c r="DQ49" s="115"/>
      <c r="DR49" s="115"/>
      <c r="DS49" s="115"/>
      <c r="DT49" s="115"/>
      <c r="DU49" s="115"/>
      <c r="DV49" s="115"/>
      <c r="DW49" s="115"/>
      <c r="DX49" s="115"/>
      <c r="DY49" s="115"/>
      <c r="DZ49" s="115"/>
      <c r="EA49" s="115"/>
      <c r="EB49" s="115"/>
      <c r="EC49" s="115"/>
      <c r="ED49" s="115"/>
      <c r="EE49" s="115"/>
      <c r="EF49" s="115"/>
      <c r="EG49" s="115"/>
      <c r="EH49" s="115"/>
      <c r="EI49" s="115"/>
      <c r="EJ49" s="115"/>
      <c r="EK49" s="115"/>
      <c r="EL49" s="115"/>
      <c r="EM49" s="115"/>
      <c r="EN49" s="115"/>
      <c r="EO49" s="115"/>
      <c r="EP49" s="115"/>
      <c r="EQ49" s="115"/>
      <c r="ER49" s="115"/>
      <c r="ES49" s="115"/>
      <c r="ET49" s="115"/>
    </row>
    <row r="50" spans="1:150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646">
        <v>1.9</v>
      </c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7"/>
      <c r="DB50" s="115"/>
      <c r="DC50" s="115"/>
      <c r="DD50" s="115"/>
      <c r="DE50" s="115"/>
      <c r="DF50" s="115"/>
      <c r="DG50" s="115"/>
      <c r="DH50" s="645"/>
      <c r="DI50" s="115"/>
      <c r="DJ50" s="115"/>
      <c r="DK50" s="115"/>
      <c r="DL50" s="115"/>
      <c r="DM50" s="115"/>
      <c r="DN50" s="115"/>
      <c r="DO50" s="115"/>
      <c r="DP50" s="115"/>
      <c r="DQ50" s="115"/>
      <c r="DR50" s="115"/>
      <c r="DS50" s="115"/>
      <c r="DT50" s="115"/>
      <c r="DU50" s="115"/>
      <c r="DV50" s="115"/>
      <c r="DW50" s="115"/>
      <c r="DX50" s="115"/>
      <c r="DY50" s="115"/>
      <c r="DZ50" s="115"/>
      <c r="EA50" s="115"/>
      <c r="EB50" s="115"/>
      <c r="EC50" s="115"/>
      <c r="ED50" s="115"/>
      <c r="EE50" s="115"/>
      <c r="EF50" s="115"/>
      <c r="EG50" s="115"/>
      <c r="EH50" s="115"/>
      <c r="EI50" s="115"/>
      <c r="EJ50" s="115"/>
      <c r="EK50" s="115"/>
      <c r="EL50" s="115"/>
      <c r="EM50" s="115"/>
      <c r="EN50" s="115"/>
      <c r="EO50" s="115"/>
      <c r="EP50" s="115"/>
      <c r="EQ50" s="115"/>
      <c r="ER50" s="115"/>
      <c r="ES50" s="115"/>
      <c r="ET50" s="115"/>
    </row>
    <row r="51" spans="1:150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646">
        <v>2.2999999999999998</v>
      </c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7"/>
      <c r="DB51" s="115"/>
      <c r="DC51" s="115"/>
      <c r="DD51" s="115"/>
      <c r="DE51" s="115"/>
      <c r="DF51" s="115"/>
      <c r="DG51" s="115"/>
      <c r="DH51" s="645"/>
      <c r="DI51" s="115"/>
      <c r="DJ51" s="115"/>
      <c r="DK51" s="115"/>
      <c r="DL51" s="115"/>
      <c r="DM51" s="115"/>
      <c r="DN51" s="115"/>
      <c r="DO51" s="115"/>
      <c r="DP51" s="115"/>
      <c r="DQ51" s="115"/>
      <c r="DR51" s="115"/>
      <c r="DS51" s="115"/>
      <c r="DT51" s="115"/>
      <c r="DU51" s="115"/>
      <c r="DV51" s="115"/>
      <c r="DW51" s="115"/>
      <c r="DX51" s="115"/>
      <c r="DY51" s="115"/>
      <c r="DZ51" s="115"/>
      <c r="EA51" s="115"/>
      <c r="EB51" s="115"/>
      <c r="EC51" s="115"/>
      <c r="ED51" s="115"/>
      <c r="EE51" s="115"/>
      <c r="EF51" s="115"/>
      <c r="EG51" s="115"/>
      <c r="EH51" s="115"/>
      <c r="EI51" s="115"/>
      <c r="EJ51" s="115"/>
      <c r="EK51" s="115"/>
      <c r="EL51" s="115"/>
      <c r="EM51" s="115"/>
      <c r="EN51" s="115"/>
      <c r="EO51" s="115"/>
      <c r="EP51" s="115"/>
      <c r="EQ51" s="115"/>
      <c r="ER51" s="115"/>
      <c r="ES51" s="115"/>
      <c r="ET51" s="115"/>
    </row>
    <row r="52" spans="1:150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646">
        <v>-0.1</v>
      </c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7"/>
      <c r="DB52" s="115"/>
      <c r="DC52" s="115"/>
      <c r="DD52" s="115"/>
      <c r="DE52" s="115"/>
      <c r="DF52" s="115"/>
      <c r="DG52" s="115"/>
      <c r="DH52" s="645"/>
      <c r="DI52" s="115"/>
      <c r="DJ52" s="115"/>
      <c r="DK52" s="115"/>
      <c r="DL52" s="115"/>
      <c r="DM52" s="115"/>
      <c r="DN52" s="115"/>
      <c r="DO52" s="115"/>
      <c r="DP52" s="115"/>
      <c r="DQ52" s="115"/>
      <c r="DR52" s="115"/>
      <c r="DS52" s="115"/>
      <c r="DT52" s="115"/>
      <c r="DU52" s="115"/>
      <c r="DV52" s="115"/>
      <c r="DW52" s="115"/>
      <c r="DX52" s="115"/>
      <c r="DY52" s="115"/>
      <c r="DZ52" s="115"/>
      <c r="EA52" s="115"/>
      <c r="EB52" s="115"/>
      <c r="EC52" s="115"/>
      <c r="ED52" s="115"/>
      <c r="EE52" s="115"/>
      <c r="EF52" s="115"/>
      <c r="EG52" s="115"/>
      <c r="EH52" s="115"/>
      <c r="EI52" s="115"/>
      <c r="EJ52" s="115"/>
      <c r="EK52" s="115"/>
      <c r="EL52" s="115"/>
      <c r="EM52" s="115"/>
      <c r="EN52" s="115"/>
      <c r="EO52" s="115"/>
      <c r="EP52" s="115"/>
      <c r="EQ52" s="115"/>
      <c r="ER52" s="115"/>
      <c r="ES52" s="115"/>
      <c r="ET52" s="115"/>
    </row>
    <row r="53" spans="1:150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646">
        <v>0.4</v>
      </c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7"/>
      <c r="DB53" s="115"/>
      <c r="DC53" s="115"/>
      <c r="DD53" s="115"/>
      <c r="DE53" s="115"/>
      <c r="DF53" s="115"/>
      <c r="DG53" s="115"/>
      <c r="DH53" s="645"/>
      <c r="DI53" s="115"/>
      <c r="DJ53" s="115"/>
      <c r="DK53" s="115"/>
      <c r="DL53" s="115"/>
      <c r="DM53" s="115"/>
      <c r="DN53" s="115"/>
      <c r="DO53" s="115"/>
      <c r="DP53" s="115"/>
      <c r="DQ53" s="115"/>
      <c r="DR53" s="115"/>
      <c r="DS53" s="115"/>
      <c r="DT53" s="115"/>
      <c r="DU53" s="115"/>
      <c r="DV53" s="115"/>
      <c r="DW53" s="115"/>
      <c r="DX53" s="115"/>
      <c r="DY53" s="115"/>
      <c r="DZ53" s="115"/>
      <c r="EA53" s="115"/>
      <c r="EB53" s="115"/>
      <c r="EC53" s="115"/>
      <c r="ED53" s="115"/>
      <c r="EE53" s="115"/>
      <c r="EF53" s="115"/>
      <c r="EG53" s="115"/>
      <c r="EH53" s="115"/>
      <c r="EI53" s="115"/>
      <c r="EJ53" s="115"/>
      <c r="EK53" s="115"/>
      <c r="EL53" s="115"/>
      <c r="EM53" s="115"/>
      <c r="EN53" s="115"/>
      <c r="EO53" s="115"/>
      <c r="EP53" s="115"/>
      <c r="EQ53" s="115"/>
      <c r="ER53" s="115"/>
      <c r="ES53" s="115"/>
      <c r="ET53" s="115"/>
    </row>
    <row r="54" spans="1:150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646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7"/>
      <c r="DB54" s="115"/>
      <c r="DC54" s="115"/>
      <c r="DD54" s="115"/>
      <c r="DE54" s="115"/>
      <c r="DF54" s="115"/>
      <c r="DG54" s="115"/>
      <c r="DH54" s="645"/>
      <c r="DI54" s="115"/>
      <c r="DJ54" s="115"/>
      <c r="DK54" s="115"/>
      <c r="DL54" s="115"/>
      <c r="DM54" s="115"/>
      <c r="DN54" s="115"/>
      <c r="DO54" s="115"/>
      <c r="DP54" s="115"/>
      <c r="DQ54" s="115"/>
      <c r="DR54" s="115"/>
      <c r="DS54" s="115"/>
      <c r="DT54" s="115"/>
      <c r="DU54" s="115"/>
      <c r="DV54" s="115"/>
      <c r="DW54" s="115"/>
      <c r="DX54" s="115"/>
      <c r="DY54" s="115"/>
      <c r="DZ54" s="115"/>
      <c r="EA54" s="115"/>
      <c r="EB54" s="115"/>
      <c r="EC54" s="115"/>
      <c r="ED54" s="115"/>
      <c r="EE54" s="115"/>
      <c r="EF54" s="115"/>
      <c r="EG54" s="115"/>
      <c r="EH54" s="115"/>
      <c r="EI54" s="115"/>
      <c r="EJ54" s="115"/>
      <c r="EK54" s="115"/>
      <c r="EL54" s="115"/>
      <c r="EM54" s="115"/>
      <c r="EN54" s="115"/>
      <c r="EO54" s="115"/>
      <c r="EP54" s="115"/>
      <c r="EQ54" s="115"/>
      <c r="ER54" s="115"/>
      <c r="ES54" s="115"/>
      <c r="ET54" s="115"/>
    </row>
    <row r="55" spans="1:150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639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7"/>
      <c r="DB55" s="115"/>
      <c r="DC55" s="115"/>
      <c r="DD55" s="115"/>
      <c r="DE55" s="115"/>
      <c r="DF55" s="115"/>
      <c r="DG55" s="115"/>
      <c r="DH55" s="645"/>
      <c r="DI55" s="115"/>
      <c r="DJ55" s="115"/>
      <c r="DK55" s="115"/>
      <c r="DL55" s="115"/>
      <c r="DM55" s="115"/>
      <c r="DN55" s="115"/>
      <c r="DO55" s="115"/>
      <c r="DP55" s="115"/>
      <c r="DQ55" s="115"/>
      <c r="DR55" s="115"/>
      <c r="DS55" s="115"/>
      <c r="DT55" s="115"/>
      <c r="DU55" s="115"/>
      <c r="DV55" s="115"/>
      <c r="DW55" s="115"/>
      <c r="DX55" s="115"/>
      <c r="DY55" s="115"/>
      <c r="DZ55" s="115"/>
      <c r="EA55" s="115"/>
      <c r="EB55" s="115"/>
      <c r="EC55" s="115"/>
      <c r="ED55" s="115"/>
      <c r="EE55" s="115"/>
      <c r="EF55" s="115"/>
      <c r="EG55" s="115"/>
      <c r="EH55" s="115"/>
      <c r="EI55" s="115"/>
      <c r="EJ55" s="115"/>
      <c r="EK55" s="115"/>
      <c r="EL55" s="115"/>
      <c r="EM55" s="115"/>
      <c r="EN55" s="115"/>
      <c r="EO55" s="115"/>
      <c r="EP55" s="115"/>
      <c r="EQ55" s="115"/>
      <c r="ER55" s="115"/>
      <c r="ES55" s="115"/>
      <c r="ET55" s="115"/>
    </row>
    <row r="56" spans="1:150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646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7"/>
      <c r="DB56" s="115"/>
      <c r="DC56" s="115"/>
      <c r="DD56" s="115"/>
      <c r="DE56" s="115"/>
      <c r="DF56" s="115"/>
      <c r="DG56" s="115"/>
      <c r="DH56" s="645"/>
      <c r="DI56" s="115"/>
      <c r="DJ56" s="115"/>
      <c r="DK56" s="115"/>
      <c r="DL56" s="115"/>
      <c r="DM56" s="115"/>
      <c r="DN56" s="115"/>
      <c r="DO56" s="115"/>
      <c r="DP56" s="115"/>
      <c r="DQ56" s="115"/>
      <c r="DR56" s="115"/>
      <c r="DS56" s="115"/>
      <c r="DT56" s="115"/>
      <c r="DU56" s="115"/>
      <c r="DV56" s="115"/>
      <c r="DW56" s="115"/>
      <c r="DX56" s="115"/>
      <c r="DY56" s="115"/>
      <c r="DZ56" s="115"/>
      <c r="EA56" s="115"/>
      <c r="EB56" s="115"/>
      <c r="EC56" s="115"/>
      <c r="ED56" s="115"/>
      <c r="EE56" s="115"/>
      <c r="EF56" s="115"/>
      <c r="EG56" s="115"/>
      <c r="EH56" s="115"/>
      <c r="EI56" s="115"/>
      <c r="EJ56" s="115"/>
      <c r="EK56" s="115"/>
      <c r="EL56" s="115"/>
      <c r="EM56" s="115"/>
      <c r="EN56" s="115"/>
      <c r="EO56" s="115"/>
      <c r="EP56" s="115"/>
      <c r="EQ56" s="115"/>
      <c r="ER56" s="115"/>
      <c r="ES56" s="115"/>
      <c r="ET56" s="115"/>
    </row>
    <row r="57" spans="1:150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646">
        <v>-1.5</v>
      </c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7"/>
      <c r="DB57" s="115"/>
      <c r="DC57" s="115"/>
      <c r="DD57" s="115"/>
      <c r="DE57" s="115"/>
      <c r="DF57" s="115"/>
      <c r="DG57" s="115"/>
      <c r="DH57" s="645"/>
      <c r="DI57" s="115"/>
      <c r="DJ57" s="115"/>
      <c r="DK57" s="115"/>
      <c r="DL57" s="115"/>
      <c r="DM57" s="115"/>
      <c r="DN57" s="115"/>
      <c r="DO57" s="115"/>
      <c r="DP57" s="115"/>
      <c r="DQ57" s="115"/>
      <c r="DR57" s="115"/>
      <c r="DS57" s="115"/>
      <c r="DT57" s="115"/>
      <c r="DU57" s="115"/>
      <c r="DV57" s="115"/>
      <c r="DW57" s="115"/>
      <c r="DX57" s="115"/>
      <c r="DY57" s="115"/>
      <c r="DZ57" s="115"/>
      <c r="EA57" s="115"/>
      <c r="EB57" s="115"/>
      <c r="EC57" s="115"/>
      <c r="ED57" s="115"/>
      <c r="EE57" s="115"/>
      <c r="EF57" s="115"/>
      <c r="EG57" s="115"/>
      <c r="EH57" s="115"/>
      <c r="EI57" s="115"/>
      <c r="EJ57" s="115"/>
      <c r="EK57" s="115"/>
      <c r="EL57" s="115"/>
      <c r="EM57" s="115"/>
      <c r="EN57" s="115"/>
      <c r="EO57" s="115"/>
      <c r="EP57" s="115"/>
      <c r="EQ57" s="115"/>
      <c r="ER57" s="115"/>
      <c r="ES57" s="115"/>
      <c r="ET57" s="115"/>
    </row>
    <row r="58" spans="1:150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646">
        <v>0.7</v>
      </c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7"/>
      <c r="DB58" s="115"/>
      <c r="DC58" s="115"/>
      <c r="DD58" s="115"/>
      <c r="DE58" s="115"/>
      <c r="DF58" s="115"/>
      <c r="DG58" s="115"/>
      <c r="DH58" s="645"/>
      <c r="DI58" s="115"/>
      <c r="DJ58" s="115"/>
      <c r="DK58" s="115"/>
      <c r="DL58" s="115"/>
      <c r="DM58" s="115"/>
      <c r="DN58" s="115"/>
      <c r="DO58" s="115"/>
      <c r="DP58" s="115"/>
      <c r="DQ58" s="115"/>
      <c r="DR58" s="115"/>
      <c r="DS58" s="115"/>
      <c r="DT58" s="115"/>
      <c r="DU58" s="115"/>
      <c r="DV58" s="115"/>
      <c r="DW58" s="115"/>
      <c r="DX58" s="115"/>
      <c r="DY58" s="115"/>
      <c r="DZ58" s="115"/>
      <c r="EA58" s="115"/>
      <c r="EB58" s="115"/>
      <c r="EC58" s="115"/>
      <c r="ED58" s="115"/>
      <c r="EE58" s="115"/>
      <c r="EF58" s="115"/>
      <c r="EG58" s="115"/>
      <c r="EH58" s="115"/>
      <c r="EI58" s="115"/>
      <c r="EJ58" s="115"/>
      <c r="EK58" s="115"/>
      <c r="EL58" s="115"/>
      <c r="EM58" s="115"/>
      <c r="EN58" s="115"/>
      <c r="EO58" s="115"/>
      <c r="EP58" s="115"/>
      <c r="EQ58" s="115"/>
      <c r="ER58" s="115"/>
      <c r="ES58" s="115"/>
      <c r="ET58" s="115"/>
    </row>
    <row r="59" spans="1:150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646">
        <v>-4.0999999999999996</v>
      </c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7"/>
      <c r="DB59" s="115"/>
      <c r="DC59" s="115"/>
      <c r="DD59" s="115"/>
      <c r="DE59" s="115"/>
      <c r="DF59" s="115"/>
      <c r="DG59" s="115"/>
      <c r="DH59" s="645"/>
      <c r="DI59" s="115"/>
      <c r="DJ59" s="115"/>
      <c r="DK59" s="115"/>
      <c r="DL59" s="115"/>
      <c r="DM59" s="115"/>
      <c r="DN59" s="115"/>
      <c r="DO59" s="115"/>
      <c r="DP59" s="115"/>
      <c r="DQ59" s="115"/>
      <c r="DR59" s="115"/>
      <c r="DS59" s="115"/>
      <c r="DT59" s="115"/>
      <c r="DU59" s="115"/>
      <c r="DV59" s="115"/>
      <c r="DW59" s="115"/>
      <c r="DX59" s="115"/>
      <c r="DY59" s="115"/>
      <c r="DZ59" s="115"/>
      <c r="EA59" s="115"/>
      <c r="EB59" s="115"/>
      <c r="EC59" s="115"/>
      <c r="ED59" s="115"/>
      <c r="EE59" s="115"/>
      <c r="EF59" s="115"/>
      <c r="EG59" s="115"/>
      <c r="EH59" s="115"/>
      <c r="EI59" s="115"/>
      <c r="EJ59" s="115"/>
      <c r="EK59" s="115"/>
      <c r="EL59" s="115"/>
      <c r="EM59" s="115"/>
      <c r="EN59" s="115"/>
      <c r="EO59" s="115"/>
      <c r="EP59" s="115"/>
      <c r="EQ59" s="115"/>
      <c r="ER59" s="115"/>
      <c r="ES59" s="115"/>
      <c r="ET59" s="115"/>
    </row>
    <row r="60" spans="1:150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646">
        <v>-2.2000000000000002</v>
      </c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7"/>
      <c r="DB60" s="115"/>
      <c r="DC60" s="115"/>
      <c r="DD60" s="115"/>
      <c r="DE60" s="115"/>
      <c r="DF60" s="115"/>
      <c r="DG60" s="115"/>
      <c r="DH60" s="645"/>
      <c r="DI60" s="115"/>
      <c r="DJ60" s="115"/>
      <c r="DK60" s="115"/>
      <c r="DL60" s="115"/>
      <c r="DM60" s="115"/>
      <c r="DN60" s="115"/>
      <c r="DO60" s="115"/>
      <c r="DP60" s="115"/>
      <c r="DQ60" s="115"/>
      <c r="DR60" s="115"/>
      <c r="DS60" s="115"/>
      <c r="DT60" s="115"/>
      <c r="DU60" s="115"/>
      <c r="DV60" s="115"/>
      <c r="DW60" s="115"/>
      <c r="DX60" s="115"/>
      <c r="DY60" s="115"/>
      <c r="DZ60" s="115"/>
      <c r="EA60" s="115"/>
      <c r="EB60" s="115"/>
      <c r="EC60" s="115"/>
      <c r="ED60" s="115"/>
      <c r="EE60" s="115"/>
      <c r="EF60" s="115"/>
      <c r="EG60" s="115"/>
      <c r="EH60" s="115"/>
      <c r="EI60" s="115"/>
      <c r="EJ60" s="115"/>
      <c r="EK60" s="115"/>
      <c r="EL60" s="115"/>
      <c r="EM60" s="115"/>
      <c r="EN60" s="115"/>
      <c r="EO60" s="115"/>
      <c r="EP60" s="115"/>
      <c r="EQ60" s="115"/>
      <c r="ER60" s="115"/>
      <c r="ES60" s="115"/>
      <c r="ET60" s="115"/>
    </row>
    <row r="61" spans="1:150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646">
        <v>-3.4</v>
      </c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7"/>
      <c r="DB61" s="115"/>
      <c r="DC61" s="115"/>
      <c r="DD61" s="115"/>
      <c r="DE61" s="115"/>
      <c r="DF61" s="115"/>
      <c r="DG61" s="115"/>
      <c r="DH61" s="645"/>
      <c r="DI61" s="115"/>
      <c r="DJ61" s="115"/>
      <c r="DK61" s="115"/>
      <c r="DL61" s="115"/>
      <c r="DM61" s="115"/>
      <c r="DN61" s="115"/>
      <c r="DO61" s="115"/>
      <c r="DP61" s="115"/>
      <c r="DQ61" s="115"/>
      <c r="DR61" s="115"/>
      <c r="DS61" s="115"/>
      <c r="DT61" s="115"/>
      <c r="DU61" s="115"/>
      <c r="DV61" s="115"/>
      <c r="DW61" s="115"/>
      <c r="DX61" s="115"/>
      <c r="DY61" s="115"/>
      <c r="DZ61" s="115"/>
      <c r="EA61" s="115"/>
      <c r="EB61" s="115"/>
      <c r="EC61" s="115"/>
      <c r="ED61" s="115"/>
      <c r="EE61" s="115"/>
      <c r="EF61" s="115"/>
      <c r="EG61" s="115"/>
      <c r="EH61" s="115"/>
      <c r="EI61" s="115"/>
      <c r="EJ61" s="115"/>
      <c r="EK61" s="115"/>
      <c r="EL61" s="115"/>
      <c r="EM61" s="115"/>
      <c r="EN61" s="115"/>
      <c r="EO61" s="115"/>
      <c r="EP61" s="115"/>
      <c r="EQ61" s="115"/>
      <c r="ER61" s="115"/>
      <c r="ES61" s="115"/>
      <c r="ET61" s="115"/>
    </row>
    <row r="62" spans="1:150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646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7"/>
      <c r="DB62" s="115"/>
      <c r="DC62" s="115"/>
      <c r="DD62" s="115"/>
      <c r="DE62" s="115"/>
      <c r="DF62" s="115"/>
      <c r="DG62" s="115"/>
      <c r="DH62" s="645"/>
      <c r="DI62" s="115"/>
      <c r="DJ62" s="115"/>
      <c r="DK62" s="115"/>
      <c r="DL62" s="115"/>
      <c r="DM62" s="115"/>
      <c r="DN62" s="115"/>
      <c r="DO62" s="115"/>
      <c r="DP62" s="115"/>
      <c r="DQ62" s="115"/>
      <c r="DR62" s="115"/>
      <c r="DS62" s="115"/>
      <c r="DT62" s="115"/>
      <c r="DU62" s="115"/>
      <c r="DV62" s="115"/>
      <c r="DW62" s="115"/>
      <c r="DX62" s="115"/>
      <c r="DY62" s="115"/>
      <c r="DZ62" s="115"/>
      <c r="EA62" s="115"/>
      <c r="EB62" s="115"/>
      <c r="EC62" s="115"/>
      <c r="ED62" s="115"/>
      <c r="EE62" s="115"/>
      <c r="EF62" s="115"/>
      <c r="EG62" s="115"/>
      <c r="EH62" s="115"/>
      <c r="EI62" s="115"/>
      <c r="EJ62" s="115"/>
      <c r="EK62" s="115"/>
      <c r="EL62" s="115"/>
      <c r="EM62" s="115"/>
      <c r="EN62" s="115"/>
      <c r="EO62" s="115"/>
      <c r="EP62" s="115"/>
      <c r="EQ62" s="115"/>
      <c r="ER62" s="115"/>
      <c r="ES62" s="115"/>
      <c r="ET62" s="115"/>
    </row>
    <row r="63" spans="1:150">
      <c r="AX63" s="646">
        <v>-11</v>
      </c>
    </row>
    <row r="64" spans="1:150">
      <c r="AX64" s="646">
        <v>-1</v>
      </c>
    </row>
    <row r="65" spans="50:50">
      <c r="AX65" s="646"/>
    </row>
    <row r="66" spans="50:50">
      <c r="AX66" s="646">
        <v>2.2000000000000002</v>
      </c>
    </row>
    <row r="67" spans="50:50">
      <c r="AX67" s="646">
        <v>1.6</v>
      </c>
    </row>
    <row r="68" spans="50:50">
      <c r="AX68" s="646"/>
    </row>
    <row r="69" spans="50:50">
      <c r="AX69" s="648">
        <v>3614</v>
      </c>
    </row>
    <row r="70" spans="50:50">
      <c r="AX70" s="646"/>
    </row>
    <row r="71" spans="50:50">
      <c r="AX71" s="646">
        <v>2.1</v>
      </c>
    </row>
  </sheetData>
  <mergeCells count="22">
    <mergeCell ref="DE4:DK4"/>
    <mergeCell ref="DL4:DR4"/>
    <mergeCell ref="DS4:DY4"/>
    <mergeCell ref="DZ4:EF4"/>
    <mergeCell ref="EG4:EM4"/>
    <mergeCell ref="EN4:ET4"/>
    <mergeCell ref="BJ4:BQ4"/>
    <mergeCell ref="BR4:BY4"/>
    <mergeCell ref="BZ4:CG4"/>
    <mergeCell ref="CH4:CO4"/>
    <mergeCell ref="CP4:CW4"/>
    <mergeCell ref="CX4:DD4"/>
    <mergeCell ref="A2:F2"/>
    <mergeCell ref="G4:K4"/>
    <mergeCell ref="L4:P4"/>
    <mergeCell ref="Q4:U4"/>
    <mergeCell ref="V4:Z4"/>
    <mergeCell ref="AA4:AE4"/>
    <mergeCell ref="AF4:AJ4"/>
    <mergeCell ref="AL4:AS4"/>
    <mergeCell ref="AT4:BA4"/>
    <mergeCell ref="BB4:B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F81A-CDBE-4A92-8D12-188C57F2F57D}">
  <dimension ref="A1:AE214"/>
  <sheetViews>
    <sheetView workbookViewId="0">
      <selection activeCell="O189" sqref="O189"/>
    </sheetView>
  </sheetViews>
  <sheetFormatPr defaultRowHeight="12"/>
  <cols>
    <col min="1" max="1" width="28.28515625" style="245" bestFit="1" customWidth="1"/>
    <col min="2" max="2" width="11.42578125" style="245" bestFit="1" customWidth="1"/>
    <col min="3" max="20" width="9.140625" style="245"/>
    <col min="21" max="31" width="9.140625" style="293"/>
    <col min="32" max="16384" width="9.140625" style="245"/>
  </cols>
  <sheetData>
    <row r="1" spans="1:21" ht="15.75">
      <c r="A1" s="541" t="s">
        <v>70</v>
      </c>
      <c r="B1" s="541"/>
      <c r="C1" s="541"/>
      <c r="D1" s="541"/>
      <c r="E1" s="541"/>
      <c r="F1" s="541"/>
      <c r="G1" s="541"/>
      <c r="H1" s="541"/>
      <c r="I1" s="541"/>
      <c r="J1" s="541"/>
      <c r="K1" s="468"/>
      <c r="L1" s="468"/>
      <c r="M1" s="468"/>
      <c r="N1" s="468"/>
      <c r="O1" s="468"/>
      <c r="P1" s="468"/>
      <c r="Q1" s="468"/>
      <c r="R1" s="468"/>
      <c r="S1" s="466"/>
      <c r="T1" s="466"/>
      <c r="U1" s="467"/>
    </row>
    <row r="2" spans="1:21" ht="15.75" thickBot="1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466"/>
      <c r="T2" s="466"/>
      <c r="U2" s="467"/>
    </row>
    <row r="3" spans="1:21" ht="12.75" customHeight="1">
      <c r="A3" s="207"/>
      <c r="B3" s="247"/>
      <c r="C3" s="533" t="s">
        <v>71</v>
      </c>
      <c r="D3" s="534"/>
      <c r="E3" s="534"/>
      <c r="F3" s="535"/>
      <c r="G3" s="533" t="s">
        <v>72</v>
      </c>
      <c r="H3" s="534"/>
      <c r="I3" s="534"/>
      <c r="J3" s="535"/>
      <c r="K3" s="533" t="s">
        <v>173</v>
      </c>
      <c r="L3" s="534"/>
      <c r="M3" s="534"/>
      <c r="N3" s="535"/>
      <c r="O3" s="533" t="s">
        <v>174</v>
      </c>
      <c r="P3" s="534"/>
      <c r="Q3" s="534"/>
      <c r="R3" s="535"/>
      <c r="S3" s="466"/>
      <c r="T3" s="466"/>
      <c r="U3" s="467"/>
    </row>
    <row r="4" spans="1:21" ht="12.75">
      <c r="A4" s="208"/>
      <c r="B4" s="209" t="s">
        <v>65</v>
      </c>
      <c r="C4" s="210" t="s">
        <v>223</v>
      </c>
      <c r="D4" s="211" t="s">
        <v>75</v>
      </c>
      <c r="E4" s="536" t="s">
        <v>76</v>
      </c>
      <c r="F4" s="537"/>
      <c r="G4" s="210" t="s">
        <v>223</v>
      </c>
      <c r="H4" s="211" t="s">
        <v>75</v>
      </c>
      <c r="I4" s="538" t="s">
        <v>76</v>
      </c>
      <c r="J4" s="539"/>
      <c r="K4" s="210" t="s">
        <v>223</v>
      </c>
      <c r="L4" s="211" t="s">
        <v>75</v>
      </c>
      <c r="M4" s="536" t="s">
        <v>76</v>
      </c>
      <c r="N4" s="537"/>
      <c r="O4" s="210" t="s">
        <v>223</v>
      </c>
      <c r="P4" s="211" t="s">
        <v>75</v>
      </c>
      <c r="Q4" s="538" t="s">
        <v>76</v>
      </c>
      <c r="R4" s="539"/>
      <c r="S4" s="466"/>
      <c r="T4" s="466"/>
      <c r="U4" s="467"/>
    </row>
    <row r="5" spans="1:21">
      <c r="A5" s="218" t="str">
        <f>'Main Survey'!A9</f>
        <v xml:space="preserve">  BMO Capital Markets</v>
      </c>
      <c r="B5" s="219">
        <f>'Main Survey'!B9</f>
        <v>45275</v>
      </c>
      <c r="C5" s="220">
        <v>1.2</v>
      </c>
      <c r="D5" s="221">
        <f>'Main Survey'!D9</f>
        <v>1.1000000000000001</v>
      </c>
      <c r="E5" s="222" t="str">
        <f>IF((ROUND(D5,1))&lt;(ROUND(C5,1)),'Econ Update Dashboard '!$H$12, IF((ROUND( D5,1))&gt;(ROUND(C5,1)), 'Econ Update Dashboard '!$I$12, IF((ROUND(D5,1))=(ROUND(C5,1)), 'Econ Update Dashboard '!$J$12)))</f>
        <v>▼</v>
      </c>
      <c r="F5" s="223">
        <f t="shared" ref="F5:F18" si="0">ROUND(D5,1)-ROUND(C5,1)</f>
        <v>-9.9999999999999867E-2</v>
      </c>
      <c r="G5" s="230">
        <v>0.5</v>
      </c>
      <c r="H5" s="221">
        <f>'Main Survey'!E9</f>
        <v>0.4</v>
      </c>
      <c r="I5" s="225" t="str">
        <f>IF((ROUND(H5,1))&lt;(ROUND(G5,1)),'Econ Update Dashboard '!$H$12, IF((ROUND( H5,1))&gt;(ROUND(G5,1)), 'Econ Update Dashboard '!$I$12, IF((ROUND(H5,1))=(ROUND(G5,1)), 'Econ Update Dashboard '!$J$12)))</f>
        <v>▼</v>
      </c>
      <c r="J5" s="226">
        <f>ROUND(H5,1)-ROUND(G5,1)</f>
        <v>-9.9999999999999978E-2</v>
      </c>
      <c r="K5" s="220"/>
      <c r="L5" s="221">
        <f>'Main Survey'!F9</f>
        <v>2.2999999999999998</v>
      </c>
      <c r="M5" s="222" t="str">
        <f>IF((ROUND(L5,1))&lt;(ROUND(K5,1)),'Econ Update Dashboard '!$H$12, IF((ROUND( L5,1))&gt;(ROUND(K5,1)), 'Econ Update Dashboard '!$I$12, IF((ROUND(L5,1))=(ROUND(K5,1)), 'Econ Update Dashboard '!$J$12)))</f>
        <v>▲</v>
      </c>
      <c r="N5" s="227">
        <f t="shared" ref="N5:N18" si="1">ROUND(L5,1)-ROUND(K5,1)</f>
        <v>2.2999999999999998</v>
      </c>
      <c r="O5" s="224"/>
      <c r="P5" s="221">
        <f>'Main Survey'!G9</f>
        <v>0</v>
      </c>
      <c r="Q5" s="225" t="str">
        <f>IF((ROUND(P5,1))&lt;(ROUND(O5,1)),'Econ Update Dashboard '!$H$12, IF((ROUND( P5,1))&gt;(ROUND(O5,1)), 'Econ Update Dashboard '!$I$12, IF((ROUND(P5,1))=(ROUND(O5,1)), 'Econ Update Dashboard '!$J$12)))</f>
        <v xml:space="preserve"> </v>
      </c>
      <c r="R5" s="226">
        <f t="shared" ref="R5:R18" si="2">ROUND(P5,1)-ROUND(O5,1)</f>
        <v>0</v>
      </c>
      <c r="S5" s="466"/>
      <c r="T5" s="466"/>
      <c r="U5" s="467"/>
    </row>
    <row r="6" spans="1:21">
      <c r="A6" s="218" t="str">
        <f>'Main Survey'!A10</f>
        <v xml:space="preserve">  Central 1 Credit Union</v>
      </c>
      <c r="B6" s="228">
        <f>'Main Survey'!B10</f>
        <v>45250</v>
      </c>
      <c r="C6" s="229">
        <v>1.1000000000000001</v>
      </c>
      <c r="D6" s="230">
        <f>'Main Survey'!D10</f>
        <v>1.2</v>
      </c>
      <c r="E6" s="231" t="str">
        <f>IF((ROUND(D6,1))&lt;(ROUND(C6,1)),'Econ Update Dashboard '!$H$12, IF((ROUND( D6,1))&gt;(ROUND(C6,1)), 'Econ Update Dashboard '!$I$12, IF((ROUND(D6,1))=(ROUND(C6,1)), 'Econ Update Dashboard '!$J$12)))</f>
        <v>▲</v>
      </c>
      <c r="F6" s="223">
        <f t="shared" si="0"/>
        <v>9.9999999999999867E-2</v>
      </c>
      <c r="G6" s="230">
        <v>1.1000000000000001</v>
      </c>
      <c r="H6" s="230">
        <f>'Main Survey'!E10</f>
        <v>0.9</v>
      </c>
      <c r="I6" s="233" t="str">
        <f>IF((ROUND(H6,1))&lt;(ROUND(G6,1)),'Econ Update Dashboard '!$H$12, IF((ROUND( H6,1))&gt;(ROUND(G6,1)), 'Econ Update Dashboard '!$I$12, IF((ROUND(H6,1))=(ROUND(G6,1)), 'Econ Update Dashboard '!$J$12)))</f>
        <v>▼</v>
      </c>
      <c r="J6" s="226">
        <f t="shared" ref="J6:J18" si="3">ROUND(H6,1)-ROUND(G6,1)</f>
        <v>-0.20000000000000007</v>
      </c>
      <c r="K6" s="229">
        <v>1.8</v>
      </c>
      <c r="L6" s="230">
        <f>'Main Survey'!F10</f>
        <v>2.2999999999999998</v>
      </c>
      <c r="M6" s="222" t="str">
        <f>IF((ROUND(L6,1))&lt;(ROUND(K6,1)),'Econ Update Dashboard '!$H$12, IF((ROUND( L6,1))&gt;(ROUND(K6,1)), 'Econ Update Dashboard '!$I$12, IF((ROUND(L6,1))=(ROUND(K6,1)), 'Econ Update Dashboard '!$J$12)))</f>
        <v>▲</v>
      </c>
      <c r="N6" s="234">
        <f t="shared" si="1"/>
        <v>0.49999999999999978</v>
      </c>
      <c r="O6" s="232"/>
      <c r="P6" s="230">
        <f>'Main Survey'!G10</f>
        <v>0</v>
      </c>
      <c r="Q6" s="225" t="str">
        <f>IF((ROUND(P6,1))&lt;(ROUND(O6,1)),'Econ Update Dashboard '!$H$12, IF((ROUND( P6,1))&gt;(ROUND(O6,1)), 'Econ Update Dashboard '!$I$12, IF((ROUND(P6,1))=(ROUND(O6,1)), 'Econ Update Dashboard '!$J$12)))</f>
        <v xml:space="preserve"> </v>
      </c>
      <c r="R6" s="226">
        <f t="shared" si="2"/>
        <v>0</v>
      </c>
      <c r="S6" s="466"/>
      <c r="T6" s="466"/>
      <c r="U6" s="467"/>
    </row>
    <row r="7" spans="1:21">
      <c r="A7" s="218" t="str">
        <f>'Main Survey'!A11</f>
        <v xml:space="preserve">  CIBC Capital Markets</v>
      </c>
      <c r="B7" s="228">
        <f>'Main Survey'!B11</f>
        <v>45182</v>
      </c>
      <c r="C7" s="229">
        <v>1.2</v>
      </c>
      <c r="D7" s="230">
        <f>'Main Survey'!D11</f>
        <v>1.2</v>
      </c>
      <c r="E7" s="231" t="str">
        <f>IF((ROUND(D7,1))&lt;(ROUND(C7,1)),'Econ Update Dashboard '!$H$12, IF((ROUND( D7,1))&gt;(ROUND(C7,1)), 'Econ Update Dashboard '!$I$12, IF((ROUND(D7,1))=(ROUND(C7,1)), 'Econ Update Dashboard '!$J$12)))</f>
        <v xml:space="preserve"> </v>
      </c>
      <c r="F7" s="223">
        <f t="shared" si="0"/>
        <v>0</v>
      </c>
      <c r="G7" s="230">
        <v>0.3</v>
      </c>
      <c r="H7" s="230">
        <f>'Main Survey'!E11</f>
        <v>0.3</v>
      </c>
      <c r="I7" s="233" t="str">
        <f>IF((ROUND(H7,1))&lt;(ROUND(G7,1)),'Econ Update Dashboard '!$H$12, IF((ROUND( H7,1))&gt;(ROUND(G7,1)), 'Econ Update Dashboard '!$I$12, IF((ROUND(H7,1))=(ROUND(G7,1)), 'Econ Update Dashboard '!$J$12)))</f>
        <v xml:space="preserve"> </v>
      </c>
      <c r="J7" s="226">
        <f t="shared" si="3"/>
        <v>0</v>
      </c>
      <c r="K7" s="229">
        <v>2</v>
      </c>
      <c r="L7" s="230">
        <f>'Main Survey'!F11</f>
        <v>2</v>
      </c>
      <c r="M7" s="231" t="str">
        <f>IF((ROUND(L7,1))&lt;(ROUND(K7,1)),'Econ Update Dashboard '!$H$12, IF((ROUND( L7,1))&gt;(ROUND(K7,1)), 'Econ Update Dashboard '!$I$12, IF((ROUND(L7,1))=(ROUND(K7,1)), 'Econ Update Dashboard '!$J$12)))</f>
        <v xml:space="preserve"> </v>
      </c>
      <c r="N7" s="227">
        <f t="shared" si="1"/>
        <v>0</v>
      </c>
      <c r="O7" s="232"/>
      <c r="P7" s="230">
        <f>'Main Survey'!G11</f>
        <v>0</v>
      </c>
      <c r="Q7" s="225" t="str">
        <f>IF((ROUND(P7,1))&lt;(ROUND(O7,1)),'Econ Update Dashboard '!$H$12, IF((ROUND( P7,1))&gt;(ROUND(O7,1)), 'Econ Update Dashboard '!$I$12, IF((ROUND(P7,1))=(ROUND(O7,1)), 'Econ Update Dashboard '!$J$12)))</f>
        <v xml:space="preserve"> </v>
      </c>
      <c r="R7" s="226">
        <f t="shared" si="2"/>
        <v>0</v>
      </c>
      <c r="S7" s="466"/>
      <c r="T7" s="466"/>
      <c r="U7" s="467"/>
    </row>
    <row r="8" spans="1:21">
      <c r="A8" s="218" t="str">
        <f>'Main Survey'!A12</f>
        <v xml:space="preserve">  The Conference Board of Canada</v>
      </c>
      <c r="B8" s="228">
        <f>'Main Survey'!B12</f>
        <v>45232</v>
      </c>
      <c r="C8" s="229">
        <v>1.3396666100134837</v>
      </c>
      <c r="D8" s="230">
        <f>'Main Survey'!D12</f>
        <v>0.82688596132088321</v>
      </c>
      <c r="E8" s="231" t="str">
        <f>IF((ROUND(D8,1))&lt;(ROUND(C8,1)),'Econ Update Dashboard '!$H$12, IF((ROUND( D8,1))&gt;(ROUND(C8,1)), 'Econ Update Dashboard '!$I$12, IF((ROUND(D8,1))=(ROUND(C8,1)), 'Econ Update Dashboard '!$J$12)))</f>
        <v>▼</v>
      </c>
      <c r="F8" s="223">
        <f t="shared" si="0"/>
        <v>-0.5</v>
      </c>
      <c r="G8" s="230">
        <v>0.9941781288534689</v>
      </c>
      <c r="H8" s="230">
        <f>'Main Survey'!E12</f>
        <v>0.25342708512801954</v>
      </c>
      <c r="I8" s="233" t="str">
        <f>IF((ROUND(H8,1))&lt;(ROUND(G8,1)),'Econ Update Dashboard '!$H$12, IF((ROUND( H8,1))&gt;(ROUND(G8,1)), 'Econ Update Dashboard '!$I$12, IF((ROUND(H8,1))=(ROUND(G8,1)), 'Econ Update Dashboard '!$J$12)))</f>
        <v>▼</v>
      </c>
      <c r="J8" s="226">
        <f t="shared" si="3"/>
        <v>-0.7</v>
      </c>
      <c r="K8" s="229">
        <v>2.6599886192007345</v>
      </c>
      <c r="L8" s="230">
        <f>'Main Survey'!F12</f>
        <v>2.7534443396923804</v>
      </c>
      <c r="M8" s="231" t="str">
        <f>IF((ROUND(L8,1))&lt;(ROUND(K8,1)),'Econ Update Dashboard '!$H$12, IF((ROUND( L8,1))&gt;(ROUND(K8,1)), 'Econ Update Dashboard '!$I$12, IF((ROUND(L8,1))=(ROUND(K8,1)), 'Econ Update Dashboard '!$J$12)))</f>
        <v>▲</v>
      </c>
      <c r="N8" s="227">
        <f t="shared" si="1"/>
        <v>9.9999999999999645E-2</v>
      </c>
      <c r="O8" s="232">
        <v>2.3338177289767859</v>
      </c>
      <c r="P8" s="230">
        <f>'Main Survey'!G12</f>
        <v>2.7778993589459198</v>
      </c>
      <c r="Q8" s="225" t="str">
        <f>IF((ROUND(P8,1))&lt;(ROUND(O8,1)),'Econ Update Dashboard '!$H$12, IF((ROUND( P8,1))&gt;(ROUND(O8,1)), 'Econ Update Dashboard '!$I$12, IF((ROUND(P8,1))=(ROUND(O8,1)), 'Econ Update Dashboard '!$J$12)))</f>
        <v>▲</v>
      </c>
      <c r="R8" s="226">
        <f t="shared" si="2"/>
        <v>0.5</v>
      </c>
      <c r="S8" s="466"/>
      <c r="T8" s="466"/>
      <c r="U8" s="467"/>
    </row>
    <row r="9" spans="1:21">
      <c r="A9" s="218" t="str">
        <f>'Main Survey'!A13</f>
        <v xml:space="preserve">  Desjardins Group</v>
      </c>
      <c r="B9" s="228">
        <f>'Main Survey'!B13</f>
        <v>45223</v>
      </c>
      <c r="C9" s="229"/>
      <c r="D9" s="230">
        <f>'Main Survey'!D13</f>
        <v>1.2</v>
      </c>
      <c r="E9" s="231" t="str">
        <f>IF((ROUND(D9,1))&lt;(ROUND(C9,1)),'Econ Update Dashboard '!$H$12, IF((ROUND( D9,1))&gt;(ROUND(C9,1)), 'Econ Update Dashboard '!$I$12, IF((ROUND(D9,1))=(ROUND(C9,1)), 'Econ Update Dashboard '!$J$12)))</f>
        <v>▲</v>
      </c>
      <c r="F9" s="223">
        <f t="shared" si="0"/>
        <v>1.2</v>
      </c>
      <c r="G9" s="230">
        <v>0.1</v>
      </c>
      <c r="H9" s="230">
        <f>'Main Survey'!E13</f>
        <v>-0.1</v>
      </c>
      <c r="I9" s="233" t="str">
        <f>IF((ROUND(H9,1))&lt;(ROUND(G9,1)),'Econ Update Dashboard '!$H$12, IF((ROUND( H9,1))&gt;(ROUND(G9,1)), 'Econ Update Dashboard '!$I$12, IF((ROUND(H9,1))=(ROUND(G9,1)), 'Econ Update Dashboard '!$J$12)))</f>
        <v>▼</v>
      </c>
      <c r="J9" s="226">
        <f t="shared" si="3"/>
        <v>-0.2</v>
      </c>
      <c r="K9" s="229"/>
      <c r="L9" s="230">
        <f>'Main Survey'!F13</f>
        <v>0</v>
      </c>
      <c r="M9" s="231" t="str">
        <f>IF((ROUND(L9,1))&lt;(ROUND(K9,1)),'Econ Update Dashboard '!$H$12, IF((ROUND( L9,1))&gt;(ROUND(K9,1)), 'Econ Update Dashboard '!$I$12, IF((ROUND(L9,1))=(ROUND(K9,1)), 'Econ Update Dashboard '!$J$12)))</f>
        <v xml:space="preserve"> </v>
      </c>
      <c r="N9" s="227">
        <f t="shared" si="1"/>
        <v>0</v>
      </c>
      <c r="O9" s="232"/>
      <c r="P9" s="230">
        <f>'Main Survey'!G13</f>
        <v>0</v>
      </c>
      <c r="Q9" s="225" t="str">
        <f>IF((ROUND(P9,1))&lt;(ROUND(O9,1)),'Econ Update Dashboard '!$H$12, IF((ROUND( P9,1))&gt;(ROUND(O9,1)), 'Econ Update Dashboard '!$I$12, IF((ROUND(P9,1))=(ROUND(O9,1)), 'Econ Update Dashboard '!$J$12)))</f>
        <v xml:space="preserve"> </v>
      </c>
      <c r="R9" s="226">
        <f t="shared" si="2"/>
        <v>0</v>
      </c>
      <c r="S9" s="466"/>
      <c r="T9" s="466"/>
      <c r="U9" s="467"/>
    </row>
    <row r="10" spans="1:21">
      <c r="A10" s="218" t="str">
        <f>'Main Survey'!A14</f>
        <v xml:space="preserve">  Desjardins</v>
      </c>
      <c r="B10" s="235">
        <f>'Main Survey'!B14</f>
        <v>45132</v>
      </c>
      <c r="C10" s="229">
        <v>1.6</v>
      </c>
      <c r="D10" s="230">
        <f>'Main Survey'!D14</f>
        <v>0</v>
      </c>
      <c r="E10" s="233" t="str">
        <f>IF((ROUND(D10,1))&lt;(ROUND(C10,1)),'Econ Update Dashboard '!$H$12, IF((ROUND( D10,1))&gt;(ROUND(C10,1)), 'Econ Update Dashboard '!$I$12, IF((ROUND(D10,1))=(ROUND(C10,1)), 'Econ Update Dashboard '!$J$12)))</f>
        <v>▼</v>
      </c>
      <c r="F10" s="223">
        <f t="shared" si="0"/>
        <v>-1.6</v>
      </c>
      <c r="G10" s="230"/>
      <c r="H10" s="230">
        <f>'Main Survey'!E14</f>
        <v>0</v>
      </c>
      <c r="I10" s="233" t="str">
        <f>IF((ROUND(H10,1))&lt;(ROUND(G10,1)),'Econ Update Dashboard '!$H$12, IF((ROUND( H10,1))&gt;(ROUND(G10,1)), 'Econ Update Dashboard '!$I$12, IF((ROUND(H10,1))=(ROUND(G10,1)), 'Econ Update Dashboard '!$J$12)))</f>
        <v xml:space="preserve"> </v>
      </c>
      <c r="J10" s="226">
        <f t="shared" si="3"/>
        <v>0</v>
      </c>
      <c r="K10" s="229"/>
      <c r="L10" s="230">
        <f>'Main Survey'!F14</f>
        <v>0</v>
      </c>
      <c r="M10" s="236" t="str">
        <f>IF((ROUND(L10,1))&lt;(ROUND(K10,1)),'Econ Update Dashboard '!$H$12, IF((ROUND( L10,1))&gt;(ROUND(K10,1)), 'Econ Update Dashboard '!$I$12, IF((ROUND(L10,1))=(ROUND(K10,1)), 'Econ Update Dashboard '!$J$12)))</f>
        <v xml:space="preserve"> </v>
      </c>
      <c r="N10" s="234">
        <f t="shared" si="1"/>
        <v>0</v>
      </c>
      <c r="O10" s="232"/>
      <c r="P10" s="230">
        <f>'Main Survey'!G14</f>
        <v>0</v>
      </c>
      <c r="Q10" s="225" t="str">
        <f>IF((ROUND(P10,1))&lt;(ROUND(O10,1)),'Econ Update Dashboard '!$H$12, IF((ROUND( P10,1))&gt;(ROUND(O10,1)), 'Econ Update Dashboard '!$I$12, IF((ROUND(P10,1))=(ROUND(O10,1)), 'Econ Update Dashboard '!$J$12)))</f>
        <v xml:space="preserve"> </v>
      </c>
      <c r="R10" s="226">
        <f t="shared" si="2"/>
        <v>0</v>
      </c>
      <c r="S10" s="466"/>
      <c r="T10" s="466"/>
      <c r="U10" s="467"/>
    </row>
    <row r="11" spans="1:21">
      <c r="A11" s="218" t="str">
        <f>'Main Survey'!A15</f>
        <v xml:space="preserve">  Laurentian Bank Securities</v>
      </c>
      <c r="B11" s="228">
        <f>'Main Survey'!B15</f>
        <v>45187</v>
      </c>
      <c r="C11" s="229">
        <v>1.5</v>
      </c>
      <c r="D11" s="230">
        <f>'Main Survey'!D15</f>
        <v>1.5</v>
      </c>
      <c r="E11" s="231" t="str">
        <f>IF((ROUND(D11,1))&lt;(ROUND(C11,1)),'Econ Update Dashboard '!$H$12, IF((ROUND( D11,1))&gt;(ROUND(C11,1)), 'Econ Update Dashboard '!$I$12, IF((ROUND(D11,1))=(ROUND(C11,1)), 'Econ Update Dashboard '!$J$12)))</f>
        <v xml:space="preserve"> </v>
      </c>
      <c r="F11" s="223">
        <f t="shared" si="0"/>
        <v>0</v>
      </c>
      <c r="G11" s="230">
        <v>0.4</v>
      </c>
      <c r="H11" s="230">
        <f>'Main Survey'!E15</f>
        <v>0.4</v>
      </c>
      <c r="I11" s="233" t="str">
        <f>IF((ROUND(H11,1))&lt;(ROUND(G11,1)),'Econ Update Dashboard '!$H$12, IF((ROUND( H11,1))&gt;(ROUND(G11,1)), 'Econ Update Dashboard '!$I$12, IF((ROUND(H11,1))=(ROUND(G11,1)), 'Econ Update Dashboard '!$J$12)))</f>
        <v xml:space="preserve"> </v>
      </c>
      <c r="J11" s="226">
        <f t="shared" si="3"/>
        <v>0</v>
      </c>
      <c r="K11" s="229"/>
      <c r="L11" s="230">
        <f>'Main Survey'!F15</f>
        <v>0</v>
      </c>
      <c r="M11" s="231" t="str">
        <f>IF((ROUND(L11,1))&lt;(ROUND(K11,1)),'Econ Update Dashboard '!$H$12, IF((ROUND( L11,1))&gt;(ROUND(K11,1)), 'Econ Update Dashboard '!$I$12, IF((ROUND(L11,1))=(ROUND(K11,1)), 'Econ Update Dashboard '!$J$12)))</f>
        <v xml:space="preserve"> </v>
      </c>
      <c r="N11" s="227">
        <f t="shared" si="1"/>
        <v>0</v>
      </c>
      <c r="O11" s="250"/>
      <c r="P11" s="230">
        <f>'Main Survey'!G15</f>
        <v>0</v>
      </c>
      <c r="Q11" s="225" t="str">
        <f>IF((ROUND(P11,1))&lt;(ROUND(O11,1)),'Econ Update Dashboard '!$H$12, IF((ROUND( P11,1))&gt;(ROUND(O11,1)), 'Econ Update Dashboard '!$I$12, IF((ROUND(P11,1))=(ROUND(O11,1)), 'Econ Update Dashboard '!$J$12)))</f>
        <v xml:space="preserve"> </v>
      </c>
      <c r="R11" s="226">
        <f t="shared" si="2"/>
        <v>0</v>
      </c>
      <c r="S11" s="466"/>
      <c r="T11" s="466"/>
      <c r="U11" s="467"/>
    </row>
    <row r="12" spans="1:21">
      <c r="A12" s="218" t="str">
        <f>'Main Survey'!A16</f>
        <v xml:space="preserve">  National Bank of Canada</v>
      </c>
      <c r="B12" s="228">
        <f>'Main Survey'!B16</f>
        <v>45250</v>
      </c>
      <c r="C12" s="229">
        <v>1</v>
      </c>
      <c r="D12" s="230">
        <f>'Main Survey'!D16</f>
        <v>1.1000000000000001</v>
      </c>
      <c r="E12" s="231" t="str">
        <f>IF((ROUND(D12,1))&lt;(ROUND(C12,1)),'Econ Update Dashboard '!$H$12, IF((ROUND( D12,1))&gt;(ROUND(C12,1)), 'Econ Update Dashboard '!$I$12, IF((ROUND(D12,1))=(ROUND(C12,1)), 'Econ Update Dashboard '!$J$12)))</f>
        <v>▲</v>
      </c>
      <c r="F12" s="223">
        <f t="shared" si="0"/>
        <v>0.10000000000000009</v>
      </c>
      <c r="G12" s="230">
        <v>0.1</v>
      </c>
      <c r="H12" s="230">
        <f>'Main Survey'!E16</f>
        <v>0.1</v>
      </c>
      <c r="I12" s="233" t="str">
        <f>IF((ROUND(H12,1))&lt;(ROUND(G12,1)),'Econ Update Dashboard '!$H$12, IF((ROUND( H12,1))&gt;(ROUND(G12,1)), 'Econ Update Dashboard '!$I$12, IF((ROUND(H12,1))=(ROUND(G12,1)), 'Econ Update Dashboard '!$J$12)))</f>
        <v xml:space="preserve"> </v>
      </c>
      <c r="J12" s="226">
        <f t="shared" si="3"/>
        <v>0</v>
      </c>
      <c r="K12" s="229"/>
      <c r="L12" s="230">
        <f>'Main Survey'!F16</f>
        <v>1.6</v>
      </c>
      <c r="M12" s="231" t="str">
        <f>IF((ROUND(L12,1))&lt;(ROUND(K12,1)),'Econ Update Dashboard '!$H$12, IF((ROUND( L12,1))&gt;(ROUND(K12,1)), 'Econ Update Dashboard '!$I$12, IF((ROUND(L12,1))=(ROUND(K12,1)), 'Econ Update Dashboard '!$J$12)))</f>
        <v>▲</v>
      </c>
      <c r="N12" s="227">
        <f t="shared" si="1"/>
        <v>1.6</v>
      </c>
      <c r="O12" s="250"/>
      <c r="P12" s="230">
        <f>'Main Survey'!G16</f>
        <v>0</v>
      </c>
      <c r="Q12" s="225" t="str">
        <f>IF((ROUND(P12,1))&lt;(ROUND(O12,1)),'Econ Update Dashboard '!$H$12, IF((ROUND( P12,1))&gt;(ROUND(O12,1)), 'Econ Update Dashboard '!$I$12, IF((ROUND(P12,1))=(ROUND(O12,1)), 'Econ Update Dashboard '!$J$12)))</f>
        <v xml:space="preserve"> </v>
      </c>
      <c r="R12" s="226">
        <f t="shared" si="2"/>
        <v>0</v>
      </c>
      <c r="S12" s="466"/>
      <c r="T12" s="466"/>
      <c r="U12" s="467"/>
    </row>
    <row r="13" spans="1:21">
      <c r="A13" s="218" t="str">
        <f>'Main Survey'!A17</f>
        <v xml:space="preserve">  Quantitative Economic Decisions</v>
      </c>
      <c r="B13" s="228">
        <f>'Main Survey'!B17</f>
        <v>45190</v>
      </c>
      <c r="C13" s="229">
        <v>1.3</v>
      </c>
      <c r="D13" s="230">
        <f>'Main Survey'!D17</f>
        <v>1.3</v>
      </c>
      <c r="E13" s="231" t="str">
        <f>IF((ROUND(D13,1))&lt;(ROUND(C13,1)),'Econ Update Dashboard '!$H$12, IF((ROUND( D13,1))&gt;(ROUND(C13,1)), 'Econ Update Dashboard '!$I$12, IF((ROUND(D13,1))=(ROUND(C13,1)), 'Econ Update Dashboard '!$J$12)))</f>
        <v xml:space="preserve"> </v>
      </c>
      <c r="F13" s="223">
        <f t="shared" si="0"/>
        <v>0</v>
      </c>
      <c r="G13" s="230">
        <v>0.89999999999999991</v>
      </c>
      <c r="H13" s="230">
        <f>'Main Survey'!E17</f>
        <v>0.89999999999999991</v>
      </c>
      <c r="I13" s="233" t="str">
        <f>IF((ROUND(H13,1))&lt;(ROUND(G13,1)),'Econ Update Dashboard '!$H$12, IF((ROUND( H13,1))&gt;(ROUND(G13,1)), 'Econ Update Dashboard '!$I$12, IF((ROUND(H13,1))=(ROUND(G13,1)), 'Econ Update Dashboard '!$J$12)))</f>
        <v xml:space="preserve"> </v>
      </c>
      <c r="J13" s="226">
        <f t="shared" si="3"/>
        <v>0</v>
      </c>
      <c r="K13" s="229">
        <v>1.4000000000000001</v>
      </c>
      <c r="L13" s="230">
        <f>'Main Survey'!F17</f>
        <v>1.4000000000000001</v>
      </c>
      <c r="M13" s="231" t="str">
        <f>IF((ROUND(L13,1))&lt;(ROUND(K13,1)),'Econ Update Dashboard '!$H$12, IF((ROUND( L13,1))&gt;(ROUND(K13,1)), 'Econ Update Dashboard '!$I$12, IF((ROUND(L13,1))=(ROUND(K13,1)), 'Econ Update Dashboard '!$J$12)))</f>
        <v xml:space="preserve"> </v>
      </c>
      <c r="N13" s="227">
        <f t="shared" si="1"/>
        <v>0</v>
      </c>
      <c r="O13" s="250">
        <v>4.3999999999999995</v>
      </c>
      <c r="P13" s="230">
        <f>'Main Survey'!G17</f>
        <v>4.3999999999999995</v>
      </c>
      <c r="Q13" s="225" t="str">
        <f>IF((ROUND(P13,1))&lt;(ROUND(O13,1)),'Econ Update Dashboard '!$H$12, IF((ROUND( P13,1))&gt;(ROUND(O13,1)), 'Econ Update Dashboard '!$I$12, IF((ROUND(P13,1))=(ROUND(O13,1)), 'Econ Update Dashboard '!$J$12)))</f>
        <v xml:space="preserve"> </v>
      </c>
      <c r="R13" s="226">
        <f t="shared" si="2"/>
        <v>0</v>
      </c>
      <c r="S13" s="466"/>
      <c r="T13" s="466"/>
      <c r="U13" s="467"/>
    </row>
    <row r="14" spans="1:21">
      <c r="A14" s="218" t="str">
        <f>'Main Survey'!A18</f>
        <v xml:space="preserve">  RBC Financial Group</v>
      </c>
      <c r="B14" s="228">
        <f>'Main Survey'!B18</f>
        <v>45273</v>
      </c>
      <c r="C14" s="229">
        <v>1.1000000000000001</v>
      </c>
      <c r="D14" s="230">
        <f>'Main Survey'!D18</f>
        <v>1.1000000000000001</v>
      </c>
      <c r="E14" s="231" t="str">
        <f>IF((ROUND(D14,1))&lt;(ROUND(C14,1)),'Econ Update Dashboard '!$H$12, IF((ROUND( D14,1))&gt;(ROUND(C14,1)), 'Econ Update Dashboard '!$I$12, IF((ROUND(D14,1))=(ROUND(C14,1)), 'Econ Update Dashboard '!$J$12)))</f>
        <v xml:space="preserve"> </v>
      </c>
      <c r="F14" s="223">
        <f t="shared" si="0"/>
        <v>0</v>
      </c>
      <c r="G14" s="230">
        <v>0.2</v>
      </c>
      <c r="H14" s="230">
        <f>'Main Survey'!E18</f>
        <v>0.2</v>
      </c>
      <c r="I14" s="233" t="str">
        <f>IF((ROUND(H14,1))&lt;(ROUND(G14,1)),'Econ Update Dashboard '!$H$12, IF((ROUND( H14,1))&gt;(ROUND(G14,1)), 'Econ Update Dashboard '!$I$12, IF((ROUND(H14,1))=(ROUND(G14,1)), 'Econ Update Dashboard '!$J$12)))</f>
        <v xml:space="preserve"> </v>
      </c>
      <c r="J14" s="226">
        <f t="shared" si="3"/>
        <v>0</v>
      </c>
      <c r="K14" s="229"/>
      <c r="L14" s="230">
        <f>'Main Survey'!F18</f>
        <v>2.2999999999999998</v>
      </c>
      <c r="M14" s="231" t="str">
        <f>IF((ROUND(L14,1))&lt;(ROUND(K14,1)),'Econ Update Dashboard '!$H$12, IF((ROUND( L14,1))&gt;(ROUND(K14,1)), 'Econ Update Dashboard '!$I$12, IF((ROUND(L14,1))=(ROUND(K14,1)), 'Econ Update Dashboard '!$J$12)))</f>
        <v>▲</v>
      </c>
      <c r="N14" s="227">
        <f t="shared" si="1"/>
        <v>2.2999999999999998</v>
      </c>
      <c r="O14" s="250"/>
      <c r="P14" s="230">
        <f>'Main Survey'!G18</f>
        <v>0</v>
      </c>
      <c r="Q14" s="225" t="str">
        <f>IF((ROUND(P14,1))&lt;(ROUND(O14,1)),'Econ Update Dashboard '!$H$12, IF((ROUND( P14,1))&gt;(ROUND(O14,1)), 'Econ Update Dashboard '!$I$12, IF((ROUND(P14,1))=(ROUND(O14,1)), 'Econ Update Dashboard '!$J$12)))</f>
        <v xml:space="preserve"> </v>
      </c>
      <c r="R14" s="226">
        <f t="shared" si="2"/>
        <v>0</v>
      </c>
      <c r="S14" s="466"/>
      <c r="T14" s="466"/>
      <c r="U14" s="467"/>
    </row>
    <row r="15" spans="1:21">
      <c r="A15" s="218" t="str">
        <f>'Main Survey'!A19</f>
        <v xml:space="preserve">  Scotiabank Group</v>
      </c>
      <c r="B15" s="228">
        <f>'Main Survey'!B19</f>
        <v>45275</v>
      </c>
      <c r="C15" s="229">
        <v>1.3</v>
      </c>
      <c r="D15" s="230">
        <f>'Main Survey'!D19</f>
        <v>1.1000000000000001</v>
      </c>
      <c r="E15" s="231" t="str">
        <f>IF((ROUND(D15,1))&lt;(ROUND(C15,1)),'Econ Update Dashboard '!$H$12, IF((ROUND( D15,1))&gt;(ROUND(C15,1)), 'Econ Update Dashboard '!$I$12, IF((ROUND(D15,1))=(ROUND(C15,1)), 'Econ Update Dashboard '!$J$12)))</f>
        <v>▼</v>
      </c>
      <c r="F15" s="223">
        <f t="shared" si="0"/>
        <v>-0.19999999999999996</v>
      </c>
      <c r="G15" s="230">
        <v>0.8</v>
      </c>
      <c r="H15" s="230">
        <f>'Main Survey'!E19</f>
        <v>0.5</v>
      </c>
      <c r="I15" s="233" t="str">
        <f>IF((ROUND(H15,1))&lt;(ROUND(G15,1)),'Econ Update Dashboard '!$H$12, IF((ROUND( H15,1))&gt;(ROUND(G15,1)), 'Econ Update Dashboard '!$I$12, IF((ROUND(H15,1))=(ROUND(G15,1)), 'Econ Update Dashboard '!$J$12)))</f>
        <v>▼</v>
      </c>
      <c r="J15" s="226">
        <f t="shared" si="3"/>
        <v>-0.30000000000000004</v>
      </c>
      <c r="K15" s="229"/>
      <c r="L15" s="230">
        <f>'Main Survey'!F19</f>
        <v>2.6</v>
      </c>
      <c r="M15" s="233" t="str">
        <f>IF((ROUND(L15,1))&lt;(ROUND(K15,1)),'Econ Update Dashboard '!$H$12, IF((ROUND( L15,1))&gt;(ROUND(K15,1)), 'Econ Update Dashboard '!$I$12, IF((ROUND(L15,1))=(ROUND(K15,1)), 'Econ Update Dashboard '!$J$12)))</f>
        <v>▲</v>
      </c>
      <c r="N15" s="226">
        <f t="shared" si="1"/>
        <v>2.6</v>
      </c>
      <c r="O15" s="250"/>
      <c r="P15" s="230">
        <f>'Main Survey'!G19</f>
        <v>0</v>
      </c>
      <c r="Q15" s="225" t="str">
        <f>IF((ROUND(P15,1))&lt;(ROUND(O15,1)),'Econ Update Dashboard '!$H$12, IF((ROUND( P15,1))&gt;(ROUND(O15,1)), 'Econ Update Dashboard '!$I$12, IF((ROUND(P15,1))=(ROUND(O15,1)), 'Econ Update Dashboard '!$J$12)))</f>
        <v xml:space="preserve"> </v>
      </c>
      <c r="R15" s="226">
        <f t="shared" si="2"/>
        <v>0</v>
      </c>
      <c r="S15" s="466"/>
      <c r="T15" s="466"/>
      <c r="U15" s="467"/>
    </row>
    <row r="16" spans="1:21">
      <c r="A16" s="218" t="str">
        <f>'Main Survey'!A20</f>
        <v xml:space="preserve">  Stokes Economic Consulting</v>
      </c>
      <c r="B16" s="228">
        <f>'Main Survey'!B20</f>
        <v>45148</v>
      </c>
      <c r="C16" s="229">
        <v>0.9</v>
      </c>
      <c r="D16" s="230">
        <f>'Main Survey'!D20</f>
        <v>0.9</v>
      </c>
      <c r="E16" s="231" t="str">
        <f>IF((ROUND(D16,1))&lt;(ROUND(C16,1)),'Econ Update Dashboard '!$H$12, IF((ROUND( D16,1))&gt;(ROUND(C16,1)), 'Econ Update Dashboard '!$I$12, IF((ROUND(D16,1))=(ROUND(C16,1)), 'Econ Update Dashboard '!$J$12)))</f>
        <v xml:space="preserve"> </v>
      </c>
      <c r="F16" s="223">
        <f t="shared" si="0"/>
        <v>0</v>
      </c>
      <c r="G16" s="230">
        <v>0.6</v>
      </c>
      <c r="H16" s="230">
        <f>'Main Survey'!E20</f>
        <v>0.6</v>
      </c>
      <c r="I16" s="233" t="str">
        <f>IF((ROUND(H16,1))&lt;(ROUND(G16,1)),'Econ Update Dashboard '!$H$12, IF((ROUND( H16,1))&gt;(ROUND(G16,1)), 'Econ Update Dashboard '!$I$12, IF((ROUND(H16,1))=(ROUND(G16,1)), 'Econ Update Dashboard '!$J$12)))</f>
        <v xml:space="preserve"> </v>
      </c>
      <c r="J16" s="226">
        <f t="shared" si="3"/>
        <v>0</v>
      </c>
      <c r="K16" s="229">
        <v>2.4</v>
      </c>
      <c r="L16" s="230">
        <f>'Main Survey'!F20</f>
        <v>2.4</v>
      </c>
      <c r="M16" s="231" t="str">
        <f>IF((ROUND(L16,1))&lt;(ROUND(K16,1)),'Econ Update Dashboard '!$H$12, IF((ROUND( L16,1))&gt;(ROUND(K16,1)), 'Econ Update Dashboard '!$I$12, IF((ROUND(L16,1))=(ROUND(K16,1)), 'Econ Update Dashboard '!$J$12)))</f>
        <v xml:space="preserve"> </v>
      </c>
      <c r="N16" s="227">
        <f t="shared" si="1"/>
        <v>0</v>
      </c>
      <c r="O16" s="250">
        <v>3</v>
      </c>
      <c r="P16" s="230">
        <f>'Main Survey'!G20</f>
        <v>3</v>
      </c>
      <c r="Q16" s="225" t="str">
        <f>IF((ROUND(P16,1))&lt;(ROUND(O16,1)),'Econ Update Dashboard '!$H$12, IF((ROUND( P16,1))&gt;(ROUND(O16,1)), 'Econ Update Dashboard '!$I$12, IF((ROUND(P16,1))=(ROUND(O16,1)), 'Econ Update Dashboard '!$J$12)))</f>
        <v xml:space="preserve"> </v>
      </c>
      <c r="R16" s="226">
        <f t="shared" si="2"/>
        <v>0</v>
      </c>
      <c r="S16" s="466"/>
      <c r="T16" s="466"/>
      <c r="U16" s="467"/>
    </row>
    <row r="17" spans="1:21">
      <c r="A17" s="218" t="str">
        <f>'Main Survey'!A21</f>
        <v xml:space="preserve">  TD Bank</v>
      </c>
      <c r="B17" s="238">
        <f>'Main Survey'!B21</f>
        <v>45279</v>
      </c>
      <c r="C17" s="229">
        <v>1.1000000000000001</v>
      </c>
      <c r="D17" s="239">
        <f>'Main Survey'!D21</f>
        <v>1.1000000000000001</v>
      </c>
      <c r="E17" s="231" t="str">
        <f>IF((ROUND(D17,1))&lt;(ROUND(C17,1)),'Econ Update Dashboard '!$H$12, IF((ROUND( D17,1))&gt;(ROUND(C17,1)), 'Econ Update Dashboard '!$I$12, IF((ROUND(D17,1))=(ROUND(C17,1)), 'Econ Update Dashboard '!$J$12)))</f>
        <v xml:space="preserve"> </v>
      </c>
      <c r="F17" s="223">
        <f t="shared" si="0"/>
        <v>0</v>
      </c>
      <c r="G17" s="230">
        <v>0.4</v>
      </c>
      <c r="H17" s="239">
        <f>'Main Survey'!E21</f>
        <v>0.3</v>
      </c>
      <c r="I17" s="233" t="str">
        <f>IF((ROUND(H17,1))&lt;(ROUND(G17,1)),'Econ Update Dashboard '!$H$12, IF((ROUND( H17,1))&gt;(ROUND(G17,1)), 'Econ Update Dashboard '!$I$12, IF((ROUND(H17,1))=(ROUND(G17,1)), 'Econ Update Dashboard '!$J$12)))</f>
        <v>▼</v>
      </c>
      <c r="J17" s="226">
        <f t="shared" si="3"/>
        <v>-0.10000000000000003</v>
      </c>
      <c r="K17" s="229">
        <v>1.5</v>
      </c>
      <c r="L17" s="239">
        <f>'Main Survey'!F21</f>
        <v>1.5</v>
      </c>
      <c r="M17" s="240" t="str">
        <f>IF((ROUND(L17,1))&lt;(ROUND(K17,1)),'Econ Update Dashboard '!$H$12, IF((ROUND( L17,1))&gt;(ROUND(K17,1)), 'Econ Update Dashboard '!$I$12, IF((ROUND(L17,1))=(ROUND(K17,1)), 'Econ Update Dashboard '!$J$12)))</f>
        <v xml:space="preserve"> </v>
      </c>
      <c r="N17" s="227">
        <f t="shared" si="1"/>
        <v>0</v>
      </c>
      <c r="O17" s="250">
        <v>1.8</v>
      </c>
      <c r="P17" s="239">
        <f>'Main Survey'!G21</f>
        <v>1.8</v>
      </c>
      <c r="Q17" s="225" t="str">
        <f>IF((ROUND(P17,1))&lt;(ROUND(O17,1)),'Econ Update Dashboard '!$H$12, IF((ROUND( P17,1))&gt;(ROUND(O17,1)), 'Econ Update Dashboard '!$I$12, IF((ROUND(P17,1))=(ROUND(O17,1)), 'Econ Update Dashboard '!$J$12)))</f>
        <v xml:space="preserve"> </v>
      </c>
      <c r="R17" s="226">
        <f t="shared" si="2"/>
        <v>0</v>
      </c>
      <c r="S17" s="466"/>
      <c r="T17" s="466"/>
      <c r="U17" s="467"/>
    </row>
    <row r="18" spans="1:21">
      <c r="A18" s="218" t="str">
        <f>'Main Survey'!A22</f>
        <v xml:space="preserve">  University of Toronto</v>
      </c>
      <c r="B18" s="248">
        <f>'Main Survey'!B22</f>
        <v>45224</v>
      </c>
      <c r="C18" s="229">
        <v>1.3350313826686833</v>
      </c>
      <c r="D18" s="239">
        <f>'Main Survey'!D22</f>
        <v>1.0310978069235865</v>
      </c>
      <c r="E18" s="231" t="str">
        <f>IF((ROUND(D18,1))&lt;(ROUND(C18,1)),'Econ Update Dashboard '!$H$12, IF((ROUND( D18,1))&gt;(ROUND(C18,1)), 'Econ Update Dashboard '!$I$12, IF((ROUND(D18,1))=(ROUND(C18,1)), 'Econ Update Dashboard '!$J$12)))</f>
        <v>▼</v>
      </c>
      <c r="F18" s="223">
        <f t="shared" si="0"/>
        <v>-0.30000000000000004</v>
      </c>
      <c r="G18" s="232">
        <v>1.1337386699675323</v>
      </c>
      <c r="H18" s="239">
        <f>'Main Survey'!E22</f>
        <v>0.62926285181008623</v>
      </c>
      <c r="I18" s="233" t="str">
        <f>IF((ROUND(H18,1))&lt;(ROUND(G18,1)),'Econ Update Dashboard '!$H$12, IF((ROUND( H18,1))&gt;(ROUND(G18,1)), 'Econ Update Dashboard '!$I$12, IF((ROUND(H18,1))=(ROUND(G18,1)), 'Econ Update Dashboard '!$J$12)))</f>
        <v>▼</v>
      </c>
      <c r="J18" s="226">
        <f t="shared" si="3"/>
        <v>-0.50000000000000011</v>
      </c>
      <c r="K18" s="249">
        <v>2.8306560245710211</v>
      </c>
      <c r="L18" s="239">
        <f>'Main Survey'!F22</f>
        <v>2.7364628794833035</v>
      </c>
      <c r="M18" s="240" t="str">
        <f>IF((ROUND(L18,1))&lt;(ROUND(K18,1)),'Econ Update Dashboard '!$H$12, IF((ROUND( L18,1))&gt;(ROUND(K18,1)), 'Econ Update Dashboard '!$I$12, IF((ROUND(L18,1))=(ROUND(K18,1)), 'Econ Update Dashboard '!$J$12)))</f>
        <v>▼</v>
      </c>
      <c r="N18" s="227">
        <f t="shared" si="1"/>
        <v>-9.9999999999999645E-2</v>
      </c>
      <c r="O18" s="232">
        <v>2.9964014615761592</v>
      </c>
      <c r="P18" s="239">
        <f>'Main Survey'!G22</f>
        <v>2.9128156628232205</v>
      </c>
      <c r="Q18" s="225" t="str">
        <f>IF((ROUND(P18,1))&lt;(ROUND(O18,1)),'Econ Update Dashboard '!$H$12, IF((ROUND( P18,1))&gt;(ROUND(O18,1)), 'Econ Update Dashboard '!$I$12, IF((ROUND(P18,1))=(ROUND(O18,1)), 'Econ Update Dashboard '!$J$12)))</f>
        <v>▼</v>
      </c>
      <c r="R18" s="226">
        <f t="shared" si="2"/>
        <v>-0.10000000000000009</v>
      </c>
      <c r="S18" s="466"/>
      <c r="T18" s="466"/>
      <c r="U18" s="467"/>
    </row>
    <row r="19" spans="1:21" ht="16.5" customHeight="1">
      <c r="A19" s="213" t="s">
        <v>80</v>
      </c>
      <c r="B19" s="214"/>
      <c r="C19" s="215">
        <f>AVERAGE(C5:C18)</f>
        <v>1.228822922514013</v>
      </c>
      <c r="D19" s="216">
        <f>'Main Survey'!D23</f>
        <v>1.1275372129418824</v>
      </c>
      <c r="E19" s="241" t="str">
        <f>IF((ROUND(D19,1))&lt;(ROUND(C19,1)),'Econ Update Dashboard '!$H$12, IF((ROUND( D19,1))&gt;(ROUND(C19,1)), 'Econ Update Dashboard '!$I$12, IF((ROUND(D19,1))=(ROUND(C19,1)), 'Econ Update Dashboard '!$J$12)))</f>
        <v>▼</v>
      </c>
      <c r="F19" s="242">
        <f t="shared" ref="F19" si="4">IF(AND(C19&lt;&gt;"",D19&lt;&gt;"",IF(AND(C19&lt;&gt;"",D19&lt;&gt;""),ROUND(D19,1)-ROUND(C19,1),FALSE)&lt;&gt;0),ROUND(D19,1)-ROUND(C19,1),IF(OR(C19="",D19=""),"","-"))</f>
        <v>-9.9999999999999867E-2</v>
      </c>
      <c r="G19" s="215">
        <f>AVERAGE(G5:G18)</f>
        <v>0.57907052298623085</v>
      </c>
      <c r="H19" s="216">
        <f>'Main Survey'!E23</f>
        <v>0.41405307207216197</v>
      </c>
      <c r="I19" s="217" t="str">
        <f>IF((ROUND(H19,1))&lt;(ROUND(G19,1)),'Econ Update Dashboard '!$H$12, IF((ROUND( H19,1))&gt;(ROUND(G19,1)), 'Econ Update Dashboard '!$I$12, IF((ROUND(H19,1))=(ROUND(G19,1)), 'Econ Update Dashboard '!$J$12)))</f>
        <v>▼</v>
      </c>
      <c r="J19" s="292"/>
      <c r="K19" s="215">
        <f>AVERAGE(K5:K18)</f>
        <v>2.0843778062531082</v>
      </c>
      <c r="L19" s="216">
        <f>'Main Survey'!F23</f>
        <v>2.1718097471977895</v>
      </c>
      <c r="M19" s="241" t="str">
        <f>IF((ROUND(L19,1))&lt;(ROUND(K19,1)),'Econ Update Dashboard '!$H$12, IF((ROUND( L19,1))&gt;(ROUND(K19,1)), 'Econ Update Dashboard '!$I$12, IF((ROUND(L19,1))=(ROUND(K19,1)), 'Econ Update Dashboard '!$J$12)))</f>
        <v>▲</v>
      </c>
      <c r="N19" s="244">
        <f t="shared" ref="N19" si="5">IF(AND(K19&lt;&gt;"",L19&lt;&gt;"",IF(AND(K19&lt;&gt;"",L19&lt;&gt;""),ROUND(L19,1)-ROUND(K19,1),FALSE)&lt;&gt;0),ROUND(L19,1)-ROUND(K19,1),IF(OR(K19="",L19=""),"","-"))</f>
        <v>0.10000000000000009</v>
      </c>
      <c r="O19" s="215">
        <f>AVERAGE(O5:O18)</f>
        <v>2.9060438381105889</v>
      </c>
      <c r="P19" s="216">
        <f>'Main Survey'!G23</f>
        <v>2.9781430043538277</v>
      </c>
      <c r="Q19" s="217" t="str">
        <f>IF((ROUND(P19,1))&lt;(ROUND(O19,1)),'Econ Update Dashboard '!$H$12, IF((ROUND( P19,1))&gt;(ROUND(O19,1)), 'Econ Update Dashboard '!$I$12, IF((ROUND(P19,1))=(ROUND(O19,1)), 'Econ Update Dashboard '!$J$12)))</f>
        <v>▲</v>
      </c>
      <c r="R19" s="292"/>
      <c r="S19" s="466"/>
      <c r="T19" s="466"/>
      <c r="U19" s="467"/>
    </row>
    <row r="20" spans="1:21">
      <c r="A20" s="463"/>
      <c r="B20" s="463"/>
      <c r="C20" s="463"/>
      <c r="D20" s="463"/>
      <c r="E20" s="463"/>
      <c r="F20" s="463"/>
      <c r="G20" s="463"/>
      <c r="H20" s="463"/>
      <c r="I20" s="463"/>
      <c r="J20" s="463"/>
      <c r="K20" s="463"/>
      <c r="L20" s="463"/>
      <c r="M20" s="463"/>
      <c r="N20" s="463"/>
      <c r="O20" s="463"/>
      <c r="P20" s="463"/>
      <c r="Q20" s="463"/>
      <c r="R20" s="463"/>
      <c r="S20" s="466"/>
      <c r="T20" s="466"/>
      <c r="U20" s="467"/>
    </row>
    <row r="21" spans="1:21">
      <c r="A21" s="463"/>
      <c r="B21" s="463"/>
      <c r="C21" s="463"/>
      <c r="D21" s="463"/>
      <c r="E21" s="463"/>
      <c r="F21" s="463"/>
      <c r="G21" s="463"/>
      <c r="H21" s="463"/>
      <c r="I21" s="463"/>
      <c r="J21" s="463"/>
      <c r="K21" s="463"/>
      <c r="L21" s="463"/>
      <c r="M21" s="463"/>
      <c r="N21" s="463"/>
      <c r="O21" s="463"/>
      <c r="P21" s="463"/>
      <c r="Q21" s="463"/>
      <c r="R21" s="463"/>
      <c r="S21" s="466"/>
      <c r="T21" s="466"/>
      <c r="U21" s="467"/>
    </row>
    <row r="22" spans="1:21">
      <c r="A22" s="463"/>
      <c r="B22" s="463"/>
      <c r="C22" s="463"/>
      <c r="D22" s="463"/>
      <c r="E22" s="463"/>
      <c r="F22" s="463"/>
      <c r="G22" s="463"/>
      <c r="H22" s="463"/>
      <c r="I22" s="463"/>
      <c r="J22" s="463"/>
      <c r="K22" s="463"/>
      <c r="L22" s="463"/>
      <c r="M22" s="463"/>
      <c r="N22" s="463"/>
      <c r="O22" s="463"/>
      <c r="P22" s="463"/>
      <c r="Q22" s="463"/>
      <c r="R22" s="463"/>
      <c r="S22" s="466"/>
      <c r="T22" s="466"/>
      <c r="U22" s="467"/>
    </row>
    <row r="23" spans="1:21">
      <c r="A23" s="463"/>
      <c r="B23" s="463"/>
      <c r="C23" s="463"/>
      <c r="D23" s="463"/>
      <c r="E23" s="463"/>
      <c r="F23" s="463"/>
      <c r="G23" s="463"/>
      <c r="H23" s="463"/>
      <c r="I23" s="463"/>
      <c r="J23" s="463"/>
      <c r="K23" s="463"/>
      <c r="L23" s="463"/>
      <c r="M23" s="463"/>
      <c r="N23" s="463"/>
      <c r="O23" s="463"/>
      <c r="P23" s="463"/>
      <c r="Q23" s="463"/>
      <c r="R23" s="463"/>
      <c r="S23" s="466"/>
      <c r="T23" s="466"/>
      <c r="U23" s="467"/>
    </row>
    <row r="24" spans="1:21" ht="15.75">
      <c r="A24" s="540" t="s">
        <v>175</v>
      </c>
      <c r="B24" s="540"/>
      <c r="C24" s="540"/>
      <c r="D24" s="540"/>
      <c r="E24" s="540"/>
      <c r="F24" s="540"/>
      <c r="G24" s="540"/>
      <c r="H24" s="540"/>
      <c r="I24" s="540"/>
      <c r="J24" s="540"/>
      <c r="K24" s="124"/>
      <c r="L24" s="124"/>
      <c r="M24" s="124"/>
      <c r="N24" s="124"/>
      <c r="O24" s="124"/>
      <c r="P24" s="124"/>
      <c r="Q24" s="124"/>
      <c r="R24" s="124"/>
      <c r="S24" s="466"/>
      <c r="T24" s="466"/>
      <c r="U24" s="467"/>
    </row>
    <row r="25" spans="1:21" ht="15.75" thickBot="1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466"/>
      <c r="T25" s="466"/>
      <c r="U25" s="467"/>
    </row>
    <row r="26" spans="1:21" ht="12.75" customHeight="1">
      <c r="A26" s="207"/>
      <c r="B26" s="247"/>
      <c r="C26" s="533" t="s">
        <v>73</v>
      </c>
      <c r="D26" s="534"/>
      <c r="E26" s="534"/>
      <c r="F26" s="535"/>
      <c r="G26" s="533" t="s">
        <v>74</v>
      </c>
      <c r="H26" s="534"/>
      <c r="I26" s="534"/>
      <c r="J26" s="535"/>
      <c r="K26" s="533" t="s">
        <v>176</v>
      </c>
      <c r="L26" s="534"/>
      <c r="M26" s="534"/>
      <c r="N26" s="535"/>
      <c r="O26" s="533" t="s">
        <v>177</v>
      </c>
      <c r="P26" s="534"/>
      <c r="Q26" s="534"/>
      <c r="R26" s="535"/>
      <c r="S26" s="466"/>
      <c r="T26" s="466"/>
      <c r="U26" s="467"/>
    </row>
    <row r="27" spans="1:21" ht="12.75">
      <c r="A27" s="208"/>
      <c r="B27" s="209" t="s">
        <v>65</v>
      </c>
      <c r="C27" s="210" t="s">
        <v>223</v>
      </c>
      <c r="D27" s="211" t="s">
        <v>75</v>
      </c>
      <c r="E27" s="536" t="s">
        <v>76</v>
      </c>
      <c r="F27" s="537"/>
      <c r="G27" s="210" t="s">
        <v>223</v>
      </c>
      <c r="H27" s="211" t="s">
        <v>75</v>
      </c>
      <c r="I27" s="538" t="s">
        <v>76</v>
      </c>
      <c r="J27" s="539"/>
      <c r="K27" s="210" t="s">
        <v>223</v>
      </c>
      <c r="L27" s="211" t="s">
        <v>75</v>
      </c>
      <c r="M27" s="536" t="s">
        <v>76</v>
      </c>
      <c r="N27" s="537"/>
      <c r="O27" s="210" t="s">
        <v>223</v>
      </c>
      <c r="P27" s="211" t="s">
        <v>75</v>
      </c>
      <c r="Q27" s="538" t="s">
        <v>76</v>
      </c>
      <c r="R27" s="539"/>
      <c r="S27" s="466"/>
      <c r="T27" s="466"/>
      <c r="U27" s="467"/>
    </row>
    <row r="28" spans="1:21">
      <c r="A28" s="218" t="str">
        <f>'Main Survey'!A9</f>
        <v xml:space="preserve">  BMO Capital Markets</v>
      </c>
      <c r="B28" s="219">
        <f>'Main Survey'!B9</f>
        <v>45275</v>
      </c>
      <c r="C28" s="220">
        <v>4.7</v>
      </c>
      <c r="D28" s="221">
        <f>'Main Survey'!J9</f>
        <v>4.0559808628470506</v>
      </c>
      <c r="E28" s="225" t="str">
        <f>IF((ROUND(D28,1))&lt;(ROUND(C28,1)),'Econ Update Dashboard '!$H$12, IF((ROUND( D28,1))&gt;(ROUND(C28,1)), 'Econ Update Dashboard '!$I$12, IF((ROUND(D28,1))=(ROUND(C28,1)), 'Econ Update Dashboard '!$J$12)))</f>
        <v>▼</v>
      </c>
      <c r="F28" s="223">
        <f t="shared" ref="F28:F41" si="6">ROUND(D28,1)-ROUND(C28,1)</f>
        <v>-0.60000000000000053</v>
      </c>
      <c r="G28" s="224">
        <v>3.8281050854010235</v>
      </c>
      <c r="H28" s="221">
        <f>'Main Survey'!K9</f>
        <v>2.7825751150650015</v>
      </c>
      <c r="I28" s="225" t="str">
        <f>IF((ROUND(H28,1))&lt;(ROUND(G28,1)),'Econ Update Dashboard '!$H$12, IF((ROUND( H28,1))&gt;(ROUND(G28,1)), 'Econ Update Dashboard '!$I$12, IF((ROUND(H28,1))=(ROUND(G28,1)), 'Econ Update Dashboard '!$J$12)))</f>
        <v>▼</v>
      </c>
      <c r="J28" s="226">
        <f t="shared" ref="J28:J41" si="7">ROUND(H28,1)-ROUND(G28,1)</f>
        <v>-1</v>
      </c>
      <c r="K28" s="220">
        <v>4.7450583981092382</v>
      </c>
      <c r="L28" s="221">
        <f>'Main Survey'!L9</f>
        <v>4.849279885846518</v>
      </c>
      <c r="M28" s="225" t="str">
        <f>IF((ROUND(L28,1))&lt;(ROUND(K28,1)),'Econ Update Dashboard '!$H$12, IF((ROUND( L28,1))&gt;(ROUND(K28,1)), 'Econ Update Dashboard '!$I$12, IF((ROUND(L28,1))=(ROUND(K28,1)), 'Econ Update Dashboard '!$J$12)))</f>
        <v>▲</v>
      </c>
      <c r="N28" s="227">
        <f t="shared" ref="N28:N41" si="8">ROUND(L28,1)-ROUND(K28,1)</f>
        <v>9.9999999999999645E-2</v>
      </c>
      <c r="O28" s="224">
        <v>4.3697735113439053</v>
      </c>
      <c r="P28" s="221">
        <f>'Main Survey'!M9</f>
        <v>4.7867573532662684</v>
      </c>
      <c r="Q28" s="225" t="str">
        <f>IF((ROUND(P28,1))&lt;(ROUND(O28,1)),'Econ Update Dashboard '!$H$12, IF((ROUND( P28,1))&gt;(ROUND(O28,1)), 'Econ Update Dashboard '!$I$12, IF((ROUND(P28,1))=(ROUND(O28,1)), 'Econ Update Dashboard '!$J$12)))</f>
        <v>▲</v>
      </c>
      <c r="R28" s="226">
        <f t="shared" ref="R28:R41" si="9">ROUND(P28,1)-ROUND(O28,1)</f>
        <v>0.39999999999999947</v>
      </c>
      <c r="S28" s="466"/>
      <c r="T28" s="466"/>
      <c r="U28" s="467"/>
    </row>
    <row r="29" spans="1:21">
      <c r="A29" s="218" t="str">
        <f>'Main Survey'!A10</f>
        <v xml:space="preserve">  Central 1 Credit Union</v>
      </c>
      <c r="B29" s="228">
        <f>'Main Survey'!B10</f>
        <v>45250</v>
      </c>
      <c r="C29" s="229">
        <v>4</v>
      </c>
      <c r="D29" s="230">
        <f>'Main Survey'!J10</f>
        <v>3.8</v>
      </c>
      <c r="E29" s="231" t="str">
        <f>IF((ROUND(D29,1))&lt;(ROUND(C29,1)),'Econ Update Dashboard '!$H$12, IF((ROUND( D29,1))&gt;(ROUND(C29,1)), 'Econ Update Dashboard '!$I$12, IF((ROUND(D29,1))=(ROUND(C29,1)), 'Econ Update Dashboard '!$J$12)))</f>
        <v>▼</v>
      </c>
      <c r="F29" s="223">
        <f t="shared" si="6"/>
        <v>-0.20000000000000018</v>
      </c>
      <c r="G29" s="232">
        <v>3.7</v>
      </c>
      <c r="H29" s="230">
        <f>'Main Survey'!K10</f>
        <v>3.2</v>
      </c>
      <c r="I29" s="233" t="str">
        <f>IF((ROUND(H29,1))&lt;(ROUND(G29,1)),'Econ Update Dashboard '!$H$12, IF((ROUND( H29,1))&gt;(ROUND(G29,1)), 'Econ Update Dashboard '!$I$12, IF((ROUND(H29,1))=(ROUND(G29,1)), 'Econ Update Dashboard '!$J$12)))</f>
        <v>▼</v>
      </c>
      <c r="J29" s="226">
        <f t="shared" si="7"/>
        <v>-0.5</v>
      </c>
      <c r="K29" s="229">
        <v>3.6</v>
      </c>
      <c r="L29" s="230">
        <f>'Main Survey'!L10</f>
        <v>3.8</v>
      </c>
      <c r="M29" s="222" t="str">
        <f>IF((ROUND(L29,1))&lt;(ROUND(K29,1)),'Econ Update Dashboard '!$H$12, IF((ROUND( L29,1))&gt;(ROUND(K29,1)), 'Econ Update Dashboard '!$I$12, IF((ROUND(L29,1))=(ROUND(K29,1)), 'Econ Update Dashboard '!$J$12)))</f>
        <v>▲</v>
      </c>
      <c r="N29" s="234">
        <f t="shared" si="8"/>
        <v>0.19999999999999973</v>
      </c>
      <c r="O29" s="232"/>
      <c r="P29" s="230">
        <f>'Main Survey'!M10</f>
        <v>0</v>
      </c>
      <c r="Q29" s="231" t="str">
        <f>IF((ROUND(P29,1))&lt;(ROUND(O29,1)),'Econ Update Dashboard '!$H$12, IF((ROUND( P29,1))&gt;(ROUND(O29,1)), 'Econ Update Dashboard '!$I$12, IF((ROUND(P29,1))=(ROUND(O29,1)), 'Econ Update Dashboard '!$J$12)))</f>
        <v xml:space="preserve"> </v>
      </c>
      <c r="R29" s="227">
        <f t="shared" si="9"/>
        <v>0</v>
      </c>
      <c r="S29" s="466"/>
      <c r="T29" s="466"/>
      <c r="U29" s="467"/>
    </row>
    <row r="30" spans="1:21">
      <c r="A30" s="218" t="str">
        <f>'Main Survey'!A11</f>
        <v xml:space="preserve">  CIBC Capital Markets</v>
      </c>
      <c r="B30" s="228">
        <f>'Main Survey'!B11</f>
        <v>45182</v>
      </c>
      <c r="C30" s="229">
        <v>2.9</v>
      </c>
      <c r="D30" s="230">
        <f>'Main Survey'!J11</f>
        <v>2.9</v>
      </c>
      <c r="E30" s="231" t="str">
        <f>IF((ROUND(D30,1))&lt;(ROUND(C30,1)),'Econ Update Dashboard '!$H$12, IF((ROUND( D30,1))&gt;(ROUND(C30,1)), 'Econ Update Dashboard '!$I$12, IF((ROUND(D30,1))=(ROUND(C30,1)), 'Econ Update Dashboard '!$J$12)))</f>
        <v xml:space="preserve"> </v>
      </c>
      <c r="F30" s="223">
        <f t="shared" si="6"/>
        <v>0</v>
      </c>
      <c r="G30" s="232">
        <v>2.2000000000000002</v>
      </c>
      <c r="H30" s="230">
        <f>'Main Survey'!K11</f>
        <v>2.2000000000000002</v>
      </c>
      <c r="I30" s="233" t="str">
        <f>IF((ROUND(H30,1))&lt;(ROUND(G30,1)),'Econ Update Dashboard '!$H$12, IF((ROUND( H30,1))&gt;(ROUND(G30,1)), 'Econ Update Dashboard '!$I$12, IF((ROUND(H30,1))=(ROUND(G30,1)), 'Econ Update Dashboard '!$J$12)))</f>
        <v xml:space="preserve"> </v>
      </c>
      <c r="J30" s="226">
        <f t="shared" si="7"/>
        <v>0</v>
      </c>
      <c r="K30" s="229">
        <v>4.3</v>
      </c>
      <c r="L30" s="230">
        <f>'Main Survey'!L11</f>
        <v>4.3</v>
      </c>
      <c r="M30" s="231" t="str">
        <f>IF((ROUND(L30,1))&lt;(ROUND(K30,1)),'Econ Update Dashboard '!$H$12, IF((ROUND( L30,1))&gt;(ROUND(K30,1)), 'Econ Update Dashboard '!$I$12, IF((ROUND(L30,1))=(ROUND(K30,1)), 'Econ Update Dashboard '!$J$12)))</f>
        <v xml:space="preserve"> </v>
      </c>
      <c r="N30" s="227">
        <f t="shared" si="8"/>
        <v>0</v>
      </c>
      <c r="O30" s="232"/>
      <c r="P30" s="230">
        <f>'Main Survey'!M11</f>
        <v>0</v>
      </c>
      <c r="Q30" s="233" t="str">
        <f>IF((ROUND(P30,1))&lt;(ROUND(O30,1)),'Econ Update Dashboard '!$H$12, IF((ROUND( P30,1))&gt;(ROUND(O30,1)), 'Econ Update Dashboard '!$I$12, IF((ROUND(P30,1))=(ROUND(O30,1)), 'Econ Update Dashboard '!$J$12)))</f>
        <v xml:space="preserve"> </v>
      </c>
      <c r="R30" s="226">
        <f t="shared" si="9"/>
        <v>0</v>
      </c>
      <c r="S30" s="466"/>
      <c r="T30" s="466"/>
      <c r="U30" s="467"/>
    </row>
    <row r="31" spans="1:21">
      <c r="A31" s="218" t="str">
        <f>'Main Survey'!A12</f>
        <v xml:space="preserve">  The Conference Board of Canada</v>
      </c>
      <c r="B31" s="228">
        <f>'Main Survey'!B12</f>
        <v>45232</v>
      </c>
      <c r="C31" s="229"/>
      <c r="D31" s="230">
        <f>'Main Survey'!J12</f>
        <v>4.6524132752033083</v>
      </c>
      <c r="E31" s="231" t="str">
        <f>IF((ROUND(D31,1))&lt;(ROUND(C31,1)),'Econ Update Dashboard '!$H$12, IF((ROUND( D31,1))&gt;(ROUND(C31,1)), 'Econ Update Dashboard '!$I$12, IF((ROUND(D31,1))=(ROUND(C31,1)), 'Econ Update Dashboard '!$J$12)))</f>
        <v>▲</v>
      </c>
      <c r="F31" s="223">
        <f t="shared" si="6"/>
        <v>4.7</v>
      </c>
      <c r="G31" s="232"/>
      <c r="H31" s="230">
        <f>'Main Survey'!K12</f>
        <v>3.8281050854010235</v>
      </c>
      <c r="I31" s="231" t="str">
        <f>IF((ROUND(H31,1))&lt;(ROUND(G31,1)),'Econ Update Dashboard '!$H$12, IF((ROUND( H31,1))&gt;(ROUND(G31,1)), 'Econ Update Dashboard '!$I$12, IF((ROUND(H31,1))=(ROUND(G31,1)), 'Econ Update Dashboard '!$J$12)))</f>
        <v>▲</v>
      </c>
      <c r="J31" s="226">
        <f t="shared" si="7"/>
        <v>3.8</v>
      </c>
      <c r="K31" s="229"/>
      <c r="L31" s="230">
        <f>'Main Survey'!L12</f>
        <v>4.7450583981092382</v>
      </c>
      <c r="M31" s="231" t="str">
        <f>IF((ROUND(L31,1))&lt;(ROUND(K31,1)),'Econ Update Dashboard '!$H$12, IF((ROUND( L31,1))&gt;(ROUND(K31,1)), 'Econ Update Dashboard '!$I$12, IF((ROUND(L31,1))=(ROUND(K31,1)), 'Econ Update Dashboard '!$J$12)))</f>
        <v>▲</v>
      </c>
      <c r="N31" s="227">
        <f t="shared" si="8"/>
        <v>4.7</v>
      </c>
      <c r="O31" s="232"/>
      <c r="P31" s="230">
        <f>'Main Survey'!M12</f>
        <v>4.3697735113439053</v>
      </c>
      <c r="Q31" s="231" t="str">
        <f>IF((ROUND(P31,1))&lt;(ROUND(O31,1)),'Econ Update Dashboard '!$H$12, IF((ROUND( P31,1))&gt;(ROUND(O31,1)), 'Econ Update Dashboard '!$I$12, IF((ROUND(P31,1))=(ROUND(O31,1)), 'Econ Update Dashboard '!$J$12)))</f>
        <v>▲</v>
      </c>
      <c r="R31" s="226">
        <f t="shared" si="9"/>
        <v>4.4000000000000004</v>
      </c>
      <c r="S31" s="466"/>
      <c r="T31" s="466"/>
      <c r="U31" s="467"/>
    </row>
    <row r="32" spans="1:21">
      <c r="A32" s="218" t="str">
        <f>'Main Survey'!A13</f>
        <v xml:space="preserve">  Desjardins Group</v>
      </c>
      <c r="B32" s="228">
        <f>'Main Survey'!B13</f>
        <v>45223</v>
      </c>
      <c r="C32" s="229"/>
      <c r="D32" s="230">
        <f>'Main Survey'!J13</f>
        <v>3.6</v>
      </c>
      <c r="E32" s="231" t="str">
        <f>IF((ROUND(D32,1))&lt;(ROUND(C32,1)),'Econ Update Dashboard '!$H$12, IF((ROUND( D32,1))&gt;(ROUND(C32,1)), 'Econ Update Dashboard '!$I$12, IF((ROUND(D32,1))=(ROUND(C32,1)), 'Econ Update Dashboard '!$J$12)))</f>
        <v>▲</v>
      </c>
      <c r="F32" s="223">
        <f t="shared" si="6"/>
        <v>3.6</v>
      </c>
      <c r="G32" s="232"/>
      <c r="H32" s="230">
        <f>'Main Survey'!K13</f>
        <v>1.9</v>
      </c>
      <c r="I32" s="231" t="str">
        <f>IF((ROUND(H32,1))&lt;(ROUND(G32,1)),'Econ Update Dashboard '!$H$12, IF((ROUND( H32,1))&gt;(ROUND(G32,1)), 'Econ Update Dashboard '!$I$12, IF((ROUND(H32,1))=(ROUND(G32,1)), 'Econ Update Dashboard '!$J$12)))</f>
        <v>▲</v>
      </c>
      <c r="J32" s="226">
        <f t="shared" si="7"/>
        <v>1.9</v>
      </c>
      <c r="K32" s="229"/>
      <c r="L32" s="230">
        <f>'Main Survey'!L13</f>
        <v>0</v>
      </c>
      <c r="M32" s="231" t="str">
        <f>IF((ROUND(L32,1))&lt;(ROUND(K32,1)),'Econ Update Dashboard '!$H$12, IF((ROUND( L32,1))&gt;(ROUND(K32,1)), 'Econ Update Dashboard '!$I$12, IF((ROUND(L32,1))=(ROUND(K32,1)), 'Econ Update Dashboard '!$J$12)))</f>
        <v xml:space="preserve"> </v>
      </c>
      <c r="N32" s="227">
        <f t="shared" si="8"/>
        <v>0</v>
      </c>
      <c r="O32" s="232"/>
      <c r="P32" s="230">
        <f>'Main Survey'!M13</f>
        <v>0</v>
      </c>
      <c r="Q32" s="233" t="str">
        <f>IF((ROUND(P32,1))&lt;(ROUND(O32,1)),'Econ Update Dashboard '!$H$12, IF((ROUND( P32,1))&gt;(ROUND(O32,1)), 'Econ Update Dashboard '!$I$12, IF((ROUND(P32,1))=(ROUND(O32,1)), 'Econ Update Dashboard '!$J$12)))</f>
        <v xml:space="preserve"> </v>
      </c>
      <c r="R32" s="226">
        <f t="shared" si="9"/>
        <v>0</v>
      </c>
      <c r="S32" s="466"/>
      <c r="T32" s="466"/>
      <c r="U32" s="467"/>
    </row>
    <row r="33" spans="1:21">
      <c r="A33" s="218" t="str">
        <f>'Main Survey'!A14</f>
        <v xml:space="preserve">  Desjardins</v>
      </c>
      <c r="B33" s="235">
        <f>'Main Survey'!B14</f>
        <v>45132</v>
      </c>
      <c r="C33" s="232">
        <v>2.7</v>
      </c>
      <c r="D33" s="230">
        <f>'Main Survey'!J14</f>
        <v>0</v>
      </c>
      <c r="E33" s="233" t="str">
        <f>IF((ROUND(D33,1))&lt;(ROUND(C33,1)),'Econ Update Dashboard '!$H$12, IF((ROUND( D33,1))&gt;(ROUND(C33,1)), 'Econ Update Dashboard '!$I$12, IF((ROUND(D33,1))=(ROUND(C33,1)), 'Econ Update Dashboard '!$J$12)))</f>
        <v>▼</v>
      </c>
      <c r="F33" s="237">
        <f t="shared" si="6"/>
        <v>-2.7</v>
      </c>
      <c r="G33" s="232">
        <v>1.4</v>
      </c>
      <c r="H33" s="230">
        <f>'Main Survey'!K14</f>
        <v>0</v>
      </c>
      <c r="I33" s="233" t="str">
        <f>IF((ROUND(H33,1))&lt;(ROUND(G33,1)),'Econ Update Dashboard '!$H$12, IF((ROUND( H33,1))&gt;(ROUND(G33,1)), 'Econ Update Dashboard '!$I$12, IF((ROUND(H33,1))=(ROUND(G33,1)), 'Econ Update Dashboard '!$J$12)))</f>
        <v>▼</v>
      </c>
      <c r="J33" s="227">
        <f t="shared" si="7"/>
        <v>-1.4</v>
      </c>
      <c r="K33" s="229"/>
      <c r="L33" s="230">
        <f>'Main Survey'!L14</f>
        <v>0</v>
      </c>
      <c r="M33" s="236" t="str">
        <f>IF((ROUND(L33,1))&lt;(ROUND(K33,1)),'Econ Update Dashboard '!$H$12, IF((ROUND( L33,1))&gt;(ROUND(K33,1)), 'Econ Update Dashboard '!$I$12, IF((ROUND(L33,1))=(ROUND(K33,1)), 'Econ Update Dashboard '!$J$12)))</f>
        <v xml:space="preserve"> </v>
      </c>
      <c r="N33" s="234">
        <f t="shared" si="8"/>
        <v>0</v>
      </c>
      <c r="O33" s="232"/>
      <c r="P33" s="230">
        <f>'Main Survey'!M14</f>
        <v>0</v>
      </c>
      <c r="Q33" s="236" t="str">
        <f>IF((ROUND(P33,1))&lt;(ROUND(O33,1)),'Econ Update Dashboard '!$H$12, IF((ROUND( P33,1))&gt;(ROUND(O33,1)), 'Econ Update Dashboard '!$I$12, IF((ROUND(P33,1))=(ROUND(O33,1)), 'Econ Update Dashboard '!$J$12)))</f>
        <v xml:space="preserve"> </v>
      </c>
      <c r="R33" s="227">
        <f t="shared" si="9"/>
        <v>0</v>
      </c>
      <c r="S33" s="466"/>
      <c r="T33" s="466"/>
      <c r="U33" s="467"/>
    </row>
    <row r="34" spans="1:21">
      <c r="A34" s="218" t="str">
        <f>'Main Survey'!A15</f>
        <v xml:space="preserve">  Laurentian Bank Securities</v>
      </c>
      <c r="B34" s="228">
        <f>'Main Survey'!B15</f>
        <v>45187</v>
      </c>
      <c r="C34" s="229">
        <v>4.0999999999999996</v>
      </c>
      <c r="D34" s="230">
        <f>'Main Survey'!J15</f>
        <v>4.0999999999999996</v>
      </c>
      <c r="E34" s="231" t="str">
        <f>IF((ROUND(D34,1))&lt;(ROUND(C34,1)),'Econ Update Dashboard '!$H$12, IF((ROUND( D34,1))&gt;(ROUND(C34,1)), 'Econ Update Dashboard '!$I$12, IF((ROUND(D34,1))=(ROUND(C34,1)), 'Econ Update Dashboard '!$J$12)))</f>
        <v xml:space="preserve"> </v>
      </c>
      <c r="F34" s="223">
        <f t="shared" si="6"/>
        <v>0</v>
      </c>
      <c r="G34" s="232">
        <v>2.9</v>
      </c>
      <c r="H34" s="230">
        <f>'Main Survey'!K15</f>
        <v>2.9</v>
      </c>
      <c r="I34" s="233" t="str">
        <f>IF((ROUND(H34,1))&lt;(ROUND(G34,1)),'Econ Update Dashboard '!$H$12, IF((ROUND( H34,1))&gt;(ROUND(G34,1)), 'Econ Update Dashboard '!$I$12, IF((ROUND(H34,1))=(ROUND(G34,1)), 'Econ Update Dashboard '!$J$12)))</f>
        <v xml:space="preserve"> </v>
      </c>
      <c r="J34" s="226">
        <f t="shared" si="7"/>
        <v>0</v>
      </c>
      <c r="K34" s="229"/>
      <c r="L34" s="230">
        <f>'Main Survey'!L15</f>
        <v>0</v>
      </c>
      <c r="M34" s="231" t="str">
        <f>IF((ROUND(L34,1))&lt;(ROUND(K34,1)),'Econ Update Dashboard '!$H$12, IF((ROUND( L34,1))&gt;(ROUND(K34,1)), 'Econ Update Dashboard '!$I$12, IF((ROUND(L34,1))=(ROUND(K34,1)), 'Econ Update Dashboard '!$J$12)))</f>
        <v xml:space="preserve"> </v>
      </c>
      <c r="N34" s="227">
        <f t="shared" si="8"/>
        <v>0</v>
      </c>
      <c r="O34" s="232"/>
      <c r="P34" s="230">
        <f>'Main Survey'!M15</f>
        <v>0</v>
      </c>
      <c r="Q34" s="233" t="str">
        <f>IF((ROUND(P34,1))&lt;(ROUND(O34,1)),'Econ Update Dashboard '!$H$12, IF((ROUND( P34,1))&gt;(ROUND(O34,1)), 'Econ Update Dashboard '!$I$12, IF((ROUND(P34,1))=(ROUND(O34,1)), 'Econ Update Dashboard '!$J$12)))</f>
        <v xml:space="preserve"> </v>
      </c>
      <c r="R34" s="226">
        <f t="shared" si="9"/>
        <v>0</v>
      </c>
      <c r="S34" s="466"/>
      <c r="T34" s="466"/>
      <c r="U34" s="467"/>
    </row>
    <row r="35" spans="1:21">
      <c r="A35" s="218" t="str">
        <f>'Main Survey'!A16</f>
        <v xml:space="preserve">  National Bank of Canada</v>
      </c>
      <c r="B35" s="228">
        <f>'Main Survey'!B16</f>
        <v>45250</v>
      </c>
      <c r="C35" s="229">
        <v>3.3</v>
      </c>
      <c r="D35" s="230">
        <f>'Main Survey'!J16</f>
        <v>3.3</v>
      </c>
      <c r="E35" s="231" t="str">
        <f>IF((ROUND(D35,1))&lt;(ROUND(C35,1)),'Econ Update Dashboard '!$H$12, IF((ROUND( D35,1))&gt;(ROUND(C35,1)), 'Econ Update Dashboard '!$I$12, IF((ROUND(D35,1))=(ROUND(C35,1)), 'Econ Update Dashboard '!$J$12)))</f>
        <v xml:space="preserve"> </v>
      </c>
      <c r="F35" s="223">
        <f t="shared" si="6"/>
        <v>0</v>
      </c>
      <c r="G35" s="232">
        <v>2.4</v>
      </c>
      <c r="H35" s="230">
        <f>'Main Survey'!K16</f>
        <v>2.2999999999999998</v>
      </c>
      <c r="I35" s="233" t="str">
        <f>IF((ROUND(H35,1))&lt;(ROUND(G35,1)),'Econ Update Dashboard '!$H$12, IF((ROUND( H35,1))&gt;(ROUND(G35,1)), 'Econ Update Dashboard '!$I$12, IF((ROUND(H35,1))=(ROUND(G35,1)), 'Econ Update Dashboard '!$J$12)))</f>
        <v>▼</v>
      </c>
      <c r="J35" s="226">
        <f t="shared" si="7"/>
        <v>-0.10000000000000009</v>
      </c>
      <c r="K35" s="229"/>
      <c r="L35" s="230">
        <f>'Main Survey'!L16</f>
        <v>3.3</v>
      </c>
      <c r="M35" s="231" t="str">
        <f>IF((ROUND(L35,1))&lt;(ROUND(K35,1)),'Econ Update Dashboard '!$H$12, IF((ROUND( L35,1))&gt;(ROUND(K35,1)), 'Econ Update Dashboard '!$I$12, IF((ROUND(L35,1))=(ROUND(K35,1)), 'Econ Update Dashboard '!$J$12)))</f>
        <v>▲</v>
      </c>
      <c r="N35" s="227">
        <f t="shared" si="8"/>
        <v>3.3</v>
      </c>
      <c r="O35" s="232"/>
      <c r="P35" s="230">
        <f>'Main Survey'!M16</f>
        <v>0</v>
      </c>
      <c r="Q35" s="233" t="str">
        <f>IF((ROUND(P35,1))&lt;(ROUND(O35,1)),'Econ Update Dashboard '!$H$12, IF((ROUND( P35,1))&gt;(ROUND(O35,1)), 'Econ Update Dashboard '!$I$12, IF((ROUND(P35,1))=(ROUND(O35,1)), 'Econ Update Dashboard '!$J$12)))</f>
        <v xml:space="preserve"> </v>
      </c>
      <c r="R35" s="226">
        <f t="shared" si="9"/>
        <v>0</v>
      </c>
      <c r="S35" s="466"/>
      <c r="T35" s="466"/>
      <c r="U35" s="467"/>
    </row>
    <row r="36" spans="1:21">
      <c r="A36" s="218" t="str">
        <f>'Main Survey'!A17</f>
        <v xml:space="preserve">  Quantitative Economic Decisions</v>
      </c>
      <c r="B36" s="228">
        <f>'Main Survey'!B17</f>
        <v>45190</v>
      </c>
      <c r="C36" s="229">
        <v>5.7</v>
      </c>
      <c r="D36" s="230">
        <f>'Main Survey'!J17</f>
        <v>5.6999999999999993</v>
      </c>
      <c r="E36" s="231" t="str">
        <f>IF((ROUND(D36,1))&lt;(ROUND(C36,1)),'Econ Update Dashboard '!$H$12, IF((ROUND( D36,1))&gt;(ROUND(C36,1)), 'Econ Update Dashboard '!$I$12, IF((ROUND(D36,1))=(ROUND(C36,1)), 'Econ Update Dashboard '!$J$12)))</f>
        <v xml:space="preserve"> </v>
      </c>
      <c r="F36" s="223">
        <f t="shared" si="6"/>
        <v>0</v>
      </c>
      <c r="G36" s="232">
        <v>4.9000000000000004</v>
      </c>
      <c r="H36" s="230">
        <f>'Main Survey'!K17</f>
        <v>4.9000000000000004</v>
      </c>
      <c r="I36" s="233" t="str">
        <f>IF((ROUND(H36,1))&lt;(ROUND(G36,1)),'Econ Update Dashboard '!$H$12, IF((ROUND( H36,1))&gt;(ROUND(G36,1)), 'Econ Update Dashboard '!$I$12, IF((ROUND(H36,1))=(ROUND(G36,1)), 'Econ Update Dashboard '!$J$12)))</f>
        <v xml:space="preserve"> </v>
      </c>
      <c r="J36" s="226">
        <f t="shared" si="7"/>
        <v>0</v>
      </c>
      <c r="K36" s="229">
        <v>4.1000000000000005</v>
      </c>
      <c r="L36" s="230">
        <f>'Main Survey'!L17</f>
        <v>4.1000000000000005</v>
      </c>
      <c r="M36" s="231" t="str">
        <f>IF((ROUND(L36,1))&lt;(ROUND(K36,1)),'Econ Update Dashboard '!$H$12, IF((ROUND( L36,1))&gt;(ROUND(K36,1)), 'Econ Update Dashboard '!$I$12, IF((ROUND(L36,1))=(ROUND(K36,1)), 'Econ Update Dashboard '!$J$12)))</f>
        <v xml:space="preserve"> </v>
      </c>
      <c r="N36" s="227">
        <f t="shared" si="8"/>
        <v>0</v>
      </c>
      <c r="O36" s="232">
        <v>5.8</v>
      </c>
      <c r="P36" s="230">
        <f>'Main Survey'!M17</f>
        <v>5.8</v>
      </c>
      <c r="Q36" s="231" t="str">
        <f>IF((ROUND(P36,1))&lt;(ROUND(O36,1)),'Econ Update Dashboard '!$H$12, IF((ROUND( P36,1))&gt;(ROUND(O36,1)), 'Econ Update Dashboard '!$I$12, IF((ROUND(P36,1))=(ROUND(O36,1)), 'Econ Update Dashboard '!$J$12)))</f>
        <v xml:space="preserve"> </v>
      </c>
      <c r="R36" s="227">
        <f t="shared" si="9"/>
        <v>0</v>
      </c>
      <c r="S36" s="466"/>
      <c r="T36" s="466"/>
      <c r="U36" s="467"/>
    </row>
    <row r="37" spans="1:21">
      <c r="A37" s="218" t="str">
        <f>'Main Survey'!A18</f>
        <v xml:space="preserve">  RBC Financial Group</v>
      </c>
      <c r="B37" s="228">
        <f>'Main Survey'!B18</f>
        <v>45273</v>
      </c>
      <c r="C37" s="229">
        <v>2.7</v>
      </c>
      <c r="D37" s="230">
        <f>'Main Survey'!J18</f>
        <v>3.6</v>
      </c>
      <c r="E37" s="231" t="str">
        <f>IF((ROUND(D37,1))&lt;(ROUND(C37,1)),'Econ Update Dashboard '!$H$12, IF((ROUND( D37,1))&gt;(ROUND(C37,1)), 'Econ Update Dashboard '!$I$12, IF((ROUND(D37,1))=(ROUND(C37,1)), 'Econ Update Dashboard '!$J$12)))</f>
        <v>▲</v>
      </c>
      <c r="F37" s="223">
        <f t="shared" si="6"/>
        <v>0.89999999999999991</v>
      </c>
      <c r="G37" s="232">
        <v>2.1</v>
      </c>
      <c r="H37" s="230">
        <f>'Main Survey'!K18</f>
        <v>2.1</v>
      </c>
      <c r="I37" s="233" t="str">
        <f>IF((ROUND(H37,1))&lt;(ROUND(G37,1)),'Econ Update Dashboard '!$H$12, IF((ROUND( H37,1))&gt;(ROUND(G37,1)), 'Econ Update Dashboard '!$I$12, IF((ROUND(H37,1))=(ROUND(G37,1)), 'Econ Update Dashboard '!$J$12)))</f>
        <v xml:space="preserve"> </v>
      </c>
      <c r="J37" s="226">
        <f t="shared" si="7"/>
        <v>0</v>
      </c>
      <c r="K37" s="229"/>
      <c r="L37" s="230">
        <f>'Main Survey'!L18</f>
        <v>3.7</v>
      </c>
      <c r="M37" s="231" t="str">
        <f>IF((ROUND(L37,1))&lt;(ROUND(K37,1)),'Econ Update Dashboard '!$H$12, IF((ROUND( L37,1))&gt;(ROUND(K37,1)), 'Econ Update Dashboard '!$I$12, IF((ROUND(L37,1))=(ROUND(K37,1)), 'Econ Update Dashboard '!$J$12)))</f>
        <v>▲</v>
      </c>
      <c r="N37" s="227">
        <f t="shared" si="8"/>
        <v>3.7</v>
      </c>
      <c r="O37" s="232"/>
      <c r="P37" s="230">
        <f>'Main Survey'!M18</f>
        <v>0</v>
      </c>
      <c r="Q37" s="233" t="str">
        <f>IF((ROUND(P37,1))&lt;(ROUND(O37,1)),'Econ Update Dashboard '!$H$12, IF((ROUND( P37,1))&gt;(ROUND(O37,1)), 'Econ Update Dashboard '!$I$12, IF((ROUND(P37,1))=(ROUND(O37,1)), 'Econ Update Dashboard '!$J$12)))</f>
        <v xml:space="preserve"> </v>
      </c>
      <c r="R37" s="226">
        <f t="shared" si="9"/>
        <v>0</v>
      </c>
      <c r="S37" s="466"/>
      <c r="T37" s="466"/>
      <c r="U37" s="467"/>
    </row>
    <row r="38" spans="1:21">
      <c r="A38" s="218" t="str">
        <f>'Main Survey'!A19</f>
        <v xml:space="preserve">  Scotiabank Group</v>
      </c>
      <c r="B38" s="228">
        <f>'Main Survey'!B19</f>
        <v>45275</v>
      </c>
      <c r="C38" s="229">
        <v>2.6</v>
      </c>
      <c r="D38" s="230">
        <f>'Main Survey'!J19</f>
        <v>3.7</v>
      </c>
      <c r="E38" s="231" t="str">
        <f>IF((ROUND(D38,1))&lt;(ROUND(C38,1)),'Econ Update Dashboard '!$H$12, IF((ROUND( D38,1))&gt;(ROUND(C38,1)), 'Econ Update Dashboard '!$I$12, IF((ROUND(D38,1))=(ROUND(C38,1)), 'Econ Update Dashboard '!$J$12)))</f>
        <v>▲</v>
      </c>
      <c r="F38" s="223">
        <f t="shared" si="6"/>
        <v>1.1000000000000001</v>
      </c>
      <c r="G38" s="232">
        <v>3.2</v>
      </c>
      <c r="H38" s="230">
        <f>'Main Survey'!K19</f>
        <v>3</v>
      </c>
      <c r="I38" s="233" t="str">
        <f>IF((ROUND(H38,1))&lt;(ROUND(G38,1)),'Econ Update Dashboard '!$H$12, IF((ROUND( H38,1))&gt;(ROUND(G38,1)), 'Econ Update Dashboard '!$I$12, IF((ROUND(H38,1))=(ROUND(G38,1)), 'Econ Update Dashboard '!$J$12)))</f>
        <v>▼</v>
      </c>
      <c r="J38" s="226">
        <f t="shared" si="7"/>
        <v>-0.20000000000000018</v>
      </c>
      <c r="K38" s="229"/>
      <c r="L38" s="230">
        <f>'Main Survey'!L19</f>
        <v>4.4000000000000004</v>
      </c>
      <c r="M38" s="233" t="str">
        <f>IF((ROUND(L38,1))&lt;(ROUND(K38,1)),'Econ Update Dashboard '!$H$12, IF((ROUND( L38,1))&gt;(ROUND(K38,1)), 'Econ Update Dashboard '!$I$12, IF((ROUND(L38,1))=(ROUND(K38,1)), 'Econ Update Dashboard '!$J$12)))</f>
        <v>▲</v>
      </c>
      <c r="N38" s="226">
        <f t="shared" si="8"/>
        <v>4.4000000000000004</v>
      </c>
      <c r="O38" s="232"/>
      <c r="P38" s="230">
        <f>'Main Survey'!M19</f>
        <v>0</v>
      </c>
      <c r="Q38" s="233" t="str">
        <f>IF((ROUND(P38,1))&lt;(ROUND(O38,1)),'Econ Update Dashboard '!$H$12, IF((ROUND( P38,1))&gt;(ROUND(O38,1)), 'Econ Update Dashboard '!$I$12, IF((ROUND(P38,1))=(ROUND(O38,1)), 'Econ Update Dashboard '!$J$12)))</f>
        <v xml:space="preserve"> </v>
      </c>
      <c r="R38" s="226">
        <f t="shared" si="9"/>
        <v>0</v>
      </c>
      <c r="S38" s="466"/>
      <c r="T38" s="466"/>
      <c r="U38" s="467"/>
    </row>
    <row r="39" spans="1:21">
      <c r="A39" s="218" t="str">
        <f>'Main Survey'!A20</f>
        <v xml:space="preserve">  Stokes Economic Consulting</v>
      </c>
      <c r="B39" s="228">
        <f>'Main Survey'!B20</f>
        <v>45148</v>
      </c>
      <c r="C39" s="229">
        <v>4.8</v>
      </c>
      <c r="D39" s="230">
        <f>'Main Survey'!J20</f>
        <v>4.8</v>
      </c>
      <c r="E39" s="231" t="str">
        <f>IF((ROUND(D39,1))&lt;(ROUND(C39,1)),'Econ Update Dashboard '!$H$12, IF((ROUND( D39,1))&gt;(ROUND(C39,1)), 'Econ Update Dashboard '!$I$12, IF((ROUND(D39,1))=(ROUND(C39,1)), 'Econ Update Dashboard '!$J$12)))</f>
        <v xml:space="preserve"> </v>
      </c>
      <c r="F39" s="223">
        <f t="shared" si="6"/>
        <v>0</v>
      </c>
      <c r="G39" s="232">
        <v>2.6</v>
      </c>
      <c r="H39" s="230">
        <f>'Main Survey'!K20</f>
        <v>2.6</v>
      </c>
      <c r="I39" s="233" t="str">
        <f>IF((ROUND(H39,1))&lt;(ROUND(G39,1)),'Econ Update Dashboard '!$H$12, IF((ROUND( H39,1))&gt;(ROUND(G39,1)), 'Econ Update Dashboard '!$I$12, IF((ROUND(H39,1))=(ROUND(G39,1)), 'Econ Update Dashboard '!$J$12)))</f>
        <v xml:space="preserve"> </v>
      </c>
      <c r="J39" s="226">
        <f t="shared" si="7"/>
        <v>0</v>
      </c>
      <c r="K39" s="229">
        <v>4.7</v>
      </c>
      <c r="L39" s="230">
        <f>'Main Survey'!L20</f>
        <v>4.7</v>
      </c>
      <c r="M39" s="231" t="str">
        <f>IF((ROUND(L39,1))&lt;(ROUND(K39,1)),'Econ Update Dashboard '!$H$12, IF((ROUND( L39,1))&gt;(ROUND(K39,1)), 'Econ Update Dashboard '!$I$12, IF((ROUND(L39,1))=(ROUND(K39,1)), 'Econ Update Dashboard '!$J$12)))</f>
        <v xml:space="preserve"> </v>
      </c>
      <c r="N39" s="227">
        <f t="shared" si="8"/>
        <v>0</v>
      </c>
      <c r="O39" s="232">
        <v>5.4</v>
      </c>
      <c r="P39" s="230">
        <f>'Main Survey'!M20</f>
        <v>5.4</v>
      </c>
      <c r="Q39" s="233" t="str">
        <f>IF((ROUND(P39,1))&lt;(ROUND(O39,1)),'Econ Update Dashboard '!$H$12, IF((ROUND( P39,1))&gt;(ROUND(O39,1)), 'Econ Update Dashboard '!$I$12, IF((ROUND(P39,1))=(ROUND(O39,1)), 'Econ Update Dashboard '!$J$12)))</f>
        <v xml:space="preserve"> </v>
      </c>
      <c r="R39" s="226">
        <f t="shared" si="9"/>
        <v>0</v>
      </c>
      <c r="S39" s="466"/>
      <c r="T39" s="466"/>
      <c r="U39" s="467"/>
    </row>
    <row r="40" spans="1:21">
      <c r="A40" s="218" t="str">
        <f>'Main Survey'!A21</f>
        <v xml:space="preserve">  TD Bank</v>
      </c>
      <c r="B40" s="238">
        <f>'Main Survey'!B21</f>
        <v>45279</v>
      </c>
      <c r="C40" s="229">
        <v>3.6</v>
      </c>
      <c r="D40" s="239">
        <f>'Main Survey'!J21</f>
        <v>3.8</v>
      </c>
      <c r="E40" s="240" t="str">
        <f>IF((ROUND(D40,1))&lt;(ROUND(C40,1)),'Econ Update Dashboard '!$H$12, IF((ROUND( D40,1))&gt;(ROUND(C40,1)), 'Econ Update Dashboard '!$I$12, IF((ROUND(D40,1))=(ROUND(C40,1)), 'Econ Update Dashboard '!$J$12)))</f>
        <v>▲</v>
      </c>
      <c r="F40" s="223">
        <f t="shared" si="6"/>
        <v>0.19999999999999973</v>
      </c>
      <c r="G40" s="232">
        <v>3.1</v>
      </c>
      <c r="H40" s="239">
        <f>'Main Survey'!K21</f>
        <v>3.2</v>
      </c>
      <c r="I40" s="240" t="str">
        <f>IF((ROUND(H40,1))&lt;(ROUND(G40,1)),'Econ Update Dashboard '!$H$12, IF((ROUND( H40,1))&gt;(ROUND(G40,1)), 'Econ Update Dashboard '!$I$12, IF((ROUND(H40,1))=(ROUND(G40,1)), 'Econ Update Dashboard '!$J$12)))</f>
        <v>▲</v>
      </c>
      <c r="J40" s="227">
        <f t="shared" si="7"/>
        <v>0.10000000000000009</v>
      </c>
      <c r="K40" s="229">
        <v>3.5</v>
      </c>
      <c r="L40" s="239">
        <f>'Main Survey'!L21</f>
        <v>3.5</v>
      </c>
      <c r="M40" s="240" t="str">
        <f>IF((ROUND(L40,1))&lt;(ROUND(K40,1)),'Econ Update Dashboard '!$H$12, IF((ROUND( L40,1))&gt;(ROUND(K40,1)), 'Econ Update Dashboard '!$I$12, IF((ROUND(L40,1))=(ROUND(K40,1)), 'Econ Update Dashboard '!$J$12)))</f>
        <v xml:space="preserve"> </v>
      </c>
      <c r="N40" s="227">
        <f t="shared" si="8"/>
        <v>0</v>
      </c>
      <c r="O40" s="232">
        <v>3.8</v>
      </c>
      <c r="P40" s="239">
        <f>'Main Survey'!M21</f>
        <v>3.8</v>
      </c>
      <c r="Q40" s="240" t="str">
        <f>IF((ROUND(P40,1))&lt;(ROUND(O40,1)),'Econ Update Dashboard '!$H$12, IF((ROUND( P40,1))&gt;(ROUND(O40,1)), 'Econ Update Dashboard '!$I$12, IF((ROUND(P40,1))=(ROUND(O40,1)), 'Econ Update Dashboard '!$J$12)))</f>
        <v xml:space="preserve"> </v>
      </c>
      <c r="R40" s="227">
        <f t="shared" si="9"/>
        <v>0</v>
      </c>
      <c r="S40" s="466"/>
      <c r="T40" s="466"/>
      <c r="U40" s="467"/>
    </row>
    <row r="41" spans="1:21">
      <c r="A41" s="218" t="str">
        <f>'Main Survey'!A22</f>
        <v xml:space="preserve">  University of Toronto</v>
      </c>
      <c r="B41" s="248">
        <f>'Main Survey'!B22</f>
        <v>45224</v>
      </c>
      <c r="C41" s="249">
        <v>3.9</v>
      </c>
      <c r="D41" s="239">
        <f>'Main Survey'!J22</f>
        <v>3.7050614560247386</v>
      </c>
      <c r="E41" s="240" t="str">
        <f>IF((ROUND(D41,1))&lt;(ROUND(C41,1)),'Econ Update Dashboard '!$H$12, IF((ROUND( D41,1))&gt;(ROUND(C41,1)), 'Econ Update Dashboard '!$I$12, IF((ROUND(D41,1))=(ROUND(C41,1)), 'Econ Update Dashboard '!$J$12)))</f>
        <v>▼</v>
      </c>
      <c r="F41" s="223">
        <f t="shared" si="6"/>
        <v>-0.19999999999999973</v>
      </c>
      <c r="G41" s="250">
        <v>3.8693145541333518</v>
      </c>
      <c r="H41" s="239">
        <f>'Main Survey'!K22</f>
        <v>3.3900587264692694</v>
      </c>
      <c r="I41" s="251" t="str">
        <f>IF((ROUND(H41,1))&lt;(ROUND(G41,1)),'Econ Update Dashboard '!$H$12, IF((ROUND( H41,1))&gt;(ROUND(G41,1)), 'Econ Update Dashboard '!$I$12, IF((ROUND(H41,1))=(ROUND(G41,1)), 'Econ Update Dashboard '!$J$12)))</f>
        <v>▼</v>
      </c>
      <c r="J41" s="226">
        <f t="shared" si="7"/>
        <v>-0.5</v>
      </c>
      <c r="K41" s="249">
        <v>4.9786676048868106</v>
      </c>
      <c r="L41" s="239">
        <f>'Main Survey'!L22</f>
        <v>4.8771849249618082</v>
      </c>
      <c r="M41" s="240" t="str">
        <f>IF((ROUND(L41,1))&lt;(ROUND(K41,1)),'Econ Update Dashboard '!$H$12, IF((ROUND( L41,1))&gt;(ROUND(K41,1)), 'Econ Update Dashboard '!$I$12, IF((ROUND(L41,1))=(ROUND(K41,1)), 'Econ Update Dashboard '!$J$12)))</f>
        <v>▼</v>
      </c>
      <c r="N41" s="227">
        <f t="shared" si="8"/>
        <v>-9.9999999999999645E-2</v>
      </c>
      <c r="O41" s="250">
        <v>5.0948980336000149</v>
      </c>
      <c r="P41" s="239">
        <f>'Main Survey'!M22</f>
        <v>5.0122551894950851</v>
      </c>
      <c r="Q41" s="240" t="str">
        <f>IF((ROUND(P41,1))&lt;(ROUND(O41,1)),'Econ Update Dashboard '!$H$12, IF((ROUND( P41,1))&gt;(ROUND(O41,1)), 'Econ Update Dashboard '!$I$12, IF((ROUND(P41,1))=(ROUND(O41,1)), 'Econ Update Dashboard '!$J$12)))</f>
        <v>▼</v>
      </c>
      <c r="R41" s="227">
        <f t="shared" si="9"/>
        <v>-9.9999999999999645E-2</v>
      </c>
      <c r="S41" s="466"/>
      <c r="T41" s="466"/>
      <c r="U41" s="467"/>
    </row>
    <row r="42" spans="1:21" ht="16.5" customHeight="1">
      <c r="A42" s="213" t="s">
        <v>80</v>
      </c>
      <c r="B42" s="214"/>
      <c r="C42" s="215">
        <f>AVERAGE(C28:C41)</f>
        <v>3.7499999999999996</v>
      </c>
      <c r="D42" s="216">
        <f>'Main Survey'!J23</f>
        <v>3.9779581226211609</v>
      </c>
      <c r="E42" s="217" t="str">
        <f>IF((ROUND(D42,1))&lt;(ROUND(C42,1)),'Econ Update Dashboard '!$H$12, IF((ROUND( D42,1))&gt;(ROUND(C42,1)), 'Econ Update Dashboard '!$I$12, IF((ROUND(D42,1))=(ROUND(C42,1)), 'Econ Update Dashboard '!$J$12)))</f>
        <v>▲</v>
      </c>
      <c r="F42" s="242">
        <f t="shared" ref="F42" si="10">IF(AND(C42&lt;&gt;"",D42&lt;&gt;"",IF(AND(C42&lt;&gt;"",D42&lt;&gt;""),ROUND(D42,1)-ROUND(C42,1),FALSE)&lt;&gt;0),ROUND(D42,1)-ROUND(C42,1),IF(OR(C42="",D42=""),"","-"))</f>
        <v>0.20000000000000018</v>
      </c>
      <c r="G42" s="215">
        <f>AVERAGE(G28:G41)</f>
        <v>3.0164516366278646</v>
      </c>
      <c r="H42" s="216">
        <f>'Main Survey'!K23</f>
        <v>2.9462106866873308</v>
      </c>
      <c r="I42" s="217" t="str">
        <f>IF((ROUND(H42,1))&lt;(ROUND(G42,1)),'Econ Update Dashboard '!$H$12, IF((ROUND( H42,1))&gt;(ROUND(G42,1)), 'Econ Update Dashboard '!$I$12, IF((ROUND(H42,1))=(ROUND(G42,1)), 'Econ Update Dashboard '!$J$12)))</f>
        <v>▼</v>
      </c>
      <c r="J42" s="243">
        <f t="shared" ref="J42" si="11">IF(AND(G42&lt;&gt;"",H42&lt;&gt;"",IF(AND(G42&lt;&gt;"",H42&lt;&gt;""),ROUND(H42,1)-ROUND(G42,1),FALSE)&lt;&gt;0),ROUND(H42,1)-ROUND(G42,1),IF(OR(G42="",H42=""),"","-"))</f>
        <v>-0.10000000000000009</v>
      </c>
      <c r="K42" s="215">
        <f>AVERAGE(K28:K41)</f>
        <v>4.2748180004280067</v>
      </c>
      <c r="L42" s="216">
        <f>'Main Survey'!L23</f>
        <v>4.2065021099015976</v>
      </c>
      <c r="M42" s="241" t="str">
        <f>IF((ROUND(L42,1))&lt;(ROUND(K42,1)),'Econ Update Dashboard '!$H$12, IF((ROUND( L42,1))&gt;(ROUND(K42,1)), 'Econ Update Dashboard '!$I$12, IF((ROUND(L42,1))=(ROUND(K42,1)), 'Econ Update Dashboard '!$J$12)))</f>
        <v>▼</v>
      </c>
      <c r="N42" s="244">
        <f t="shared" ref="N42" si="12">IF(AND(K42&lt;&gt;"",L42&lt;&gt;"",IF(AND(K42&lt;&gt;"",L42&lt;&gt;""),ROUND(L42,1)-ROUND(K42,1),FALSE)&lt;&gt;0),ROUND(L42,1)-ROUND(K42,1),IF(OR(K42="",L42=""),"","-"))</f>
        <v>-9.9999999999999645E-2</v>
      </c>
      <c r="O42" s="215">
        <f>AVERAGE(O28:O41)</f>
        <v>4.8929343089887833</v>
      </c>
      <c r="P42" s="216">
        <f>'Main Survey'!M23</f>
        <v>4.8614643423508763</v>
      </c>
      <c r="Q42" s="217" t="str">
        <f>IF((ROUND(P42,1))&lt;(ROUND(O42,1)),'Econ Update Dashboard '!$H$12, IF((ROUND( P42,1))&gt;(ROUND(O42,1)), 'Econ Update Dashboard '!$I$12, IF((ROUND(P42,1))=(ROUND(O42,1)), 'Econ Update Dashboard '!$J$12)))</f>
        <v xml:space="preserve"> </v>
      </c>
      <c r="R42" s="243" t="str">
        <f t="shared" ref="R42" si="13">IF(AND(O42&lt;&gt;"",P42&lt;&gt;"",IF(AND(O42&lt;&gt;"",P42&lt;&gt;""),ROUND(P42,1)-ROUND(O42,1),FALSE)&lt;&gt;0),ROUND(P42,1)-ROUND(O42,1),IF(OR(O42="",P42=""),"","-"))</f>
        <v>-</v>
      </c>
      <c r="S42" s="466"/>
      <c r="T42" s="466"/>
      <c r="U42" s="467"/>
    </row>
    <row r="43" spans="1:21">
      <c r="A43" s="463"/>
      <c r="B43" s="463"/>
      <c r="C43" s="463"/>
      <c r="D43" s="463"/>
      <c r="E43" s="463"/>
      <c r="F43" s="463"/>
      <c r="G43" s="463"/>
      <c r="H43" s="463"/>
      <c r="I43" s="463"/>
      <c r="J43" s="463"/>
      <c r="K43" s="463"/>
      <c r="L43" s="463"/>
      <c r="M43" s="463"/>
      <c r="N43" s="463"/>
      <c r="O43" s="463"/>
      <c r="P43" s="463"/>
      <c r="Q43" s="463"/>
      <c r="R43" s="463"/>
      <c r="S43" s="466"/>
      <c r="T43" s="466"/>
      <c r="U43" s="467"/>
    </row>
    <row r="44" spans="1:21">
      <c r="A44" s="463"/>
      <c r="B44" s="463"/>
      <c r="C44" s="463"/>
      <c r="D44" s="463"/>
      <c r="E44" s="463"/>
      <c r="F44" s="463"/>
      <c r="G44" s="463"/>
      <c r="H44" s="463"/>
      <c r="I44" s="463"/>
      <c r="J44" s="463"/>
      <c r="K44" s="463"/>
      <c r="L44" s="463"/>
      <c r="M44" s="463"/>
      <c r="N44" s="463"/>
      <c r="O44" s="463"/>
      <c r="P44" s="463"/>
      <c r="Q44" s="463"/>
      <c r="R44" s="463"/>
      <c r="S44" s="466"/>
      <c r="T44" s="466"/>
      <c r="U44" s="467"/>
    </row>
    <row r="45" spans="1:21">
      <c r="A45" s="463"/>
      <c r="B45" s="463"/>
      <c r="C45" s="463"/>
      <c r="D45" s="463"/>
      <c r="E45" s="463"/>
      <c r="F45" s="463"/>
      <c r="G45" s="463"/>
      <c r="H45" s="463"/>
      <c r="I45" s="463"/>
      <c r="J45" s="463"/>
      <c r="K45" s="463"/>
      <c r="L45" s="463"/>
      <c r="M45" s="463"/>
      <c r="N45" s="463"/>
      <c r="O45" s="463"/>
      <c r="P45" s="463"/>
      <c r="Q45" s="463"/>
      <c r="R45" s="463"/>
      <c r="S45" s="466"/>
      <c r="T45" s="466"/>
      <c r="U45" s="467"/>
    </row>
    <row r="46" spans="1:21" ht="15.75">
      <c r="A46" s="540" t="s">
        <v>180</v>
      </c>
      <c r="B46" s="540"/>
      <c r="C46" s="540"/>
      <c r="D46" s="540"/>
      <c r="E46" s="540"/>
      <c r="F46" s="540"/>
      <c r="G46" s="540"/>
      <c r="H46" s="540"/>
      <c r="I46" s="540"/>
      <c r="J46" s="540"/>
      <c r="K46" s="124"/>
      <c r="L46" s="124"/>
      <c r="M46" s="124"/>
      <c r="N46" s="124"/>
      <c r="O46" s="124"/>
      <c r="P46" s="124"/>
      <c r="Q46" s="124"/>
      <c r="R46" s="124"/>
      <c r="S46" s="466"/>
      <c r="T46" s="466"/>
      <c r="U46" s="467"/>
    </row>
    <row r="47" spans="1:21" ht="15.75" thickBot="1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466"/>
      <c r="T47" s="466"/>
      <c r="U47" s="467"/>
    </row>
    <row r="48" spans="1:21" ht="12.75" customHeight="1">
      <c r="A48" s="207"/>
      <c r="B48" s="247"/>
      <c r="C48" s="533" t="s">
        <v>206</v>
      </c>
      <c r="D48" s="534"/>
      <c r="E48" s="534"/>
      <c r="F48" s="535"/>
      <c r="G48" s="533" t="s">
        <v>207</v>
      </c>
      <c r="H48" s="534"/>
      <c r="I48" s="534"/>
      <c r="J48" s="535"/>
      <c r="K48" s="533" t="s">
        <v>208</v>
      </c>
      <c r="L48" s="534"/>
      <c r="M48" s="534"/>
      <c r="N48" s="535"/>
      <c r="O48" s="533" t="s">
        <v>209</v>
      </c>
      <c r="P48" s="534"/>
      <c r="Q48" s="534"/>
      <c r="R48" s="535"/>
      <c r="S48" s="466"/>
      <c r="T48" s="466"/>
      <c r="U48" s="467"/>
    </row>
    <row r="49" spans="1:21" ht="12.75">
      <c r="A49" s="208"/>
      <c r="B49" s="209" t="s">
        <v>65</v>
      </c>
      <c r="C49" s="210" t="s">
        <v>223</v>
      </c>
      <c r="D49" s="211" t="s">
        <v>75</v>
      </c>
      <c r="E49" s="536" t="s">
        <v>76</v>
      </c>
      <c r="F49" s="537"/>
      <c r="G49" s="210" t="s">
        <v>223</v>
      </c>
      <c r="H49" s="211" t="s">
        <v>75</v>
      </c>
      <c r="I49" s="538" t="s">
        <v>76</v>
      </c>
      <c r="J49" s="539"/>
      <c r="K49" s="210" t="s">
        <v>223</v>
      </c>
      <c r="L49" s="211" t="s">
        <v>75</v>
      </c>
      <c r="M49" s="536" t="s">
        <v>76</v>
      </c>
      <c r="N49" s="537"/>
      <c r="O49" s="210" t="s">
        <v>223</v>
      </c>
      <c r="P49" s="211" t="s">
        <v>75</v>
      </c>
      <c r="Q49" s="538" t="s">
        <v>76</v>
      </c>
      <c r="R49" s="539"/>
      <c r="S49" s="466"/>
      <c r="T49" s="466"/>
      <c r="U49" s="467"/>
    </row>
    <row r="50" spans="1:21">
      <c r="A50" s="218" t="str">
        <f>'Main Survey'!A104</f>
        <v xml:space="preserve">  BMO Capital Markets</v>
      </c>
      <c r="B50" s="219">
        <f>'Main Survey'!B104</f>
        <v>45275</v>
      </c>
      <c r="C50" s="220">
        <v>5.9</v>
      </c>
      <c r="D50" s="221">
        <f>'Main Survey'!P104</f>
        <v>7.1427754366203366</v>
      </c>
      <c r="E50" s="225" t="str">
        <f>IF((ROUND(D50,1))&lt;(ROUND(C50,1)),'Econ Update Dashboard '!$H$12, IF((ROUND( D50,1))&gt;(ROUND(C50,1)), 'Econ Update Dashboard '!$I$12, IF((ROUND(D50,1))=(ROUND(C50,1)), 'Econ Update Dashboard '!$J$12)))</f>
        <v>▲</v>
      </c>
      <c r="F50" s="223">
        <f t="shared" ref="F50:F62" si="14">ROUND(D50,1)-ROUND(C50,1)</f>
        <v>1.1999999999999993</v>
      </c>
      <c r="G50" s="224">
        <v>4.2</v>
      </c>
      <c r="H50" s="221">
        <f>'Main Survey'!Q104</f>
        <v>4.8988442018835601</v>
      </c>
      <c r="I50" s="225" t="str">
        <f>IF((ROUND(H50,1))&lt;(ROUND(G50,1)),'Econ Update Dashboard '!$H$12, IF((ROUND( H50,1))&gt;(ROUND(G50,1)), 'Econ Update Dashboard '!$I$12, IF((ROUND(H50,1))=(ROUND(G50,1)), 'Econ Update Dashboard '!$J$12)))</f>
        <v>▲</v>
      </c>
      <c r="J50" s="226">
        <f t="shared" ref="J50:J62" si="15">ROUND(H50,1)-ROUND(G50,1)</f>
        <v>0.70000000000000018</v>
      </c>
      <c r="K50" s="220">
        <v>4.3</v>
      </c>
      <c r="L50" s="221">
        <f>'Main Survey'!R104</f>
        <v>4.281338603211557</v>
      </c>
      <c r="M50" s="225" t="str">
        <f>IF((ROUND(L50,1))&lt;(ROUND(K50,1)),'Econ Update Dashboard '!$H$12, IF((ROUND( L50,1))&gt;(ROUND(K50,1)), 'Econ Update Dashboard '!$I$12, IF((ROUND(L50,1))=(ROUND(K50,1)), 'Econ Update Dashboard '!$J$12)))</f>
        <v xml:space="preserve"> </v>
      </c>
      <c r="N50" s="227">
        <f t="shared" ref="N50:N62" si="16">ROUND(L50,1)-ROUND(K50,1)</f>
        <v>0</v>
      </c>
      <c r="O50" s="224">
        <v>3.8</v>
      </c>
      <c r="P50" s="221">
        <f>'Main Survey'!S104</f>
        <v>3.8914320401693203</v>
      </c>
      <c r="Q50" s="225" t="str">
        <f>IF((ROUND(P50,1))&lt;(ROUND(O50,1)),'Econ Update Dashboard '!$H$12, IF((ROUND( P50,1))&gt;(ROUND(O50,1)), 'Econ Update Dashboard '!$I$12, IF((ROUND(P50,1))=(ROUND(O50,1)), 'Econ Update Dashboard '!$J$12)))</f>
        <v>▲</v>
      </c>
      <c r="R50" s="226">
        <f t="shared" ref="R50:R62" si="17">ROUND(P50,1)-ROUND(O50,1)</f>
        <v>0.10000000000000009</v>
      </c>
      <c r="S50" s="466"/>
      <c r="T50" s="466"/>
      <c r="U50" s="467"/>
    </row>
    <row r="51" spans="1:21">
      <c r="A51" s="218" t="str">
        <f>'Main Survey'!A105</f>
        <v xml:space="preserve">  Central 1 Credit Union</v>
      </c>
      <c r="B51" s="228">
        <f>'Main Survey'!B105</f>
        <v>45250</v>
      </c>
      <c r="C51" s="229">
        <v>10</v>
      </c>
      <c r="D51" s="230">
        <f>'Main Survey'!P105</f>
        <v>10</v>
      </c>
      <c r="E51" s="233" t="str">
        <f>IF((ROUND(D51,1))&lt;(ROUND(C51,1)),'Econ Update Dashboard '!$H$12, IF((ROUND( D51,1))&gt;(ROUND(C51,1)), 'Econ Update Dashboard '!$I$12, IF((ROUND(D51,1))=(ROUND(C51,1)), 'Econ Update Dashboard '!$J$12)))</f>
        <v xml:space="preserve"> </v>
      </c>
      <c r="F51" s="223">
        <f t="shared" si="14"/>
        <v>0</v>
      </c>
      <c r="G51" s="232">
        <v>4.5999999999999996</v>
      </c>
      <c r="H51" s="230">
        <f>'Main Survey'!Q105</f>
        <v>4.5999999999999996</v>
      </c>
      <c r="I51" s="233" t="str">
        <f>IF((ROUND(H51,1))&lt;(ROUND(G51,1)),'Econ Update Dashboard '!$H$12, IF((ROUND( H51,1))&gt;(ROUND(G51,1)), 'Econ Update Dashboard '!$I$12, IF((ROUND(H51,1))=(ROUND(G51,1)), 'Econ Update Dashboard '!$J$12)))</f>
        <v xml:space="preserve"> </v>
      </c>
      <c r="J51" s="226">
        <f t="shared" si="15"/>
        <v>0</v>
      </c>
      <c r="K51" s="229">
        <v>4.2</v>
      </c>
      <c r="L51" s="230">
        <f>'Main Survey'!R105</f>
        <v>4.2</v>
      </c>
      <c r="M51" s="225" t="str">
        <f>IF((ROUND(L51,1))&lt;(ROUND(K51,1)),'Econ Update Dashboard '!$H$12, IF((ROUND( L51,1))&gt;(ROUND(K51,1)), 'Econ Update Dashboard '!$I$12, IF((ROUND(L51,1))=(ROUND(K51,1)), 'Econ Update Dashboard '!$J$12)))</f>
        <v xml:space="preserve"> </v>
      </c>
      <c r="N51" s="234">
        <f t="shared" si="16"/>
        <v>0</v>
      </c>
      <c r="O51" s="232">
        <v>3.9</v>
      </c>
      <c r="P51" s="230">
        <f>'Main Survey'!S105</f>
        <v>3.9</v>
      </c>
      <c r="Q51" s="233" t="str">
        <f>IF((ROUND(P51,1))&lt;(ROUND(O51,1)),'Econ Update Dashboard '!$H$12, IF((ROUND( P51,1))&gt;(ROUND(O51,1)), 'Econ Update Dashboard '!$I$12, IF((ROUND(P51,1))=(ROUND(O51,1)), 'Econ Update Dashboard '!$J$12)))</f>
        <v xml:space="preserve"> </v>
      </c>
      <c r="R51" s="227">
        <f t="shared" si="17"/>
        <v>0</v>
      </c>
      <c r="S51" s="466"/>
      <c r="T51" s="466"/>
      <c r="U51" s="467"/>
    </row>
    <row r="52" spans="1:21">
      <c r="A52" s="218" t="str">
        <f>'Main Survey'!A106</f>
        <v xml:space="preserve">  CIBC Capital Markets</v>
      </c>
      <c r="B52" s="228">
        <f>'Main Survey'!B106</f>
        <v>45182</v>
      </c>
      <c r="C52" s="229"/>
      <c r="D52" s="230">
        <f>'Main Survey'!P106</f>
        <v>0</v>
      </c>
      <c r="E52" s="231" t="str">
        <f>IF((ROUND(D52,1))&lt;(ROUND(C52,1)),'Econ Update Dashboard '!$H$12, IF((ROUND( D52,1))&gt;(ROUND(C52,1)), 'Econ Update Dashboard '!$I$12, IF((ROUND(D52,1))=(ROUND(C52,1)), 'Econ Update Dashboard '!$J$12)))</f>
        <v xml:space="preserve"> </v>
      </c>
      <c r="F52" s="223">
        <f t="shared" si="14"/>
        <v>0</v>
      </c>
      <c r="G52" s="232"/>
      <c r="H52" s="230">
        <f>'Main Survey'!Q106</f>
        <v>0</v>
      </c>
      <c r="I52" s="233" t="str">
        <f>IF((ROUND(H52,1))&lt;(ROUND(G52,1)),'Econ Update Dashboard '!$H$12, IF((ROUND( H52,1))&gt;(ROUND(G52,1)), 'Econ Update Dashboard '!$I$12, IF((ROUND(H52,1))=(ROUND(G52,1)), 'Econ Update Dashboard '!$J$12)))</f>
        <v xml:space="preserve"> </v>
      </c>
      <c r="J52" s="226">
        <f t="shared" si="15"/>
        <v>0</v>
      </c>
      <c r="K52" s="229"/>
      <c r="L52" s="230">
        <f>'Main Survey'!R106</f>
        <v>0</v>
      </c>
      <c r="M52" s="231" t="str">
        <f>IF((ROUND(L52,1))&lt;(ROUND(K52,1)),'Econ Update Dashboard '!$H$12, IF((ROUND( L52,1))&gt;(ROUND(K52,1)), 'Econ Update Dashboard '!$I$12, IF((ROUND(L52,1))=(ROUND(K52,1)), 'Econ Update Dashboard '!$J$12)))</f>
        <v xml:space="preserve"> </v>
      </c>
      <c r="N52" s="227">
        <f t="shared" si="16"/>
        <v>0</v>
      </c>
      <c r="O52" s="232"/>
      <c r="P52" s="230">
        <f>'Main Survey'!S106</f>
        <v>0</v>
      </c>
      <c r="Q52" s="233" t="str">
        <f>IF((ROUND(P52,1))&lt;(ROUND(O52,1)),'Econ Update Dashboard '!$H$12, IF((ROUND( P52,1))&gt;(ROUND(O52,1)), 'Econ Update Dashboard '!$I$12, IF((ROUND(P52,1))=(ROUND(O52,1)), 'Econ Update Dashboard '!$J$12)))</f>
        <v xml:space="preserve"> </v>
      </c>
      <c r="R52" s="226">
        <f t="shared" si="17"/>
        <v>0</v>
      </c>
      <c r="S52" s="466"/>
      <c r="T52" s="466"/>
      <c r="U52" s="467"/>
    </row>
    <row r="53" spans="1:21">
      <c r="A53" s="218" t="str">
        <f>'Main Survey'!A107</f>
        <v xml:space="preserve">  Desjardins</v>
      </c>
      <c r="B53" s="228">
        <f>'Main Survey'!B107</f>
        <v>45273</v>
      </c>
      <c r="C53" s="229">
        <v>6</v>
      </c>
      <c r="D53" s="230">
        <f>'Main Survey'!P107</f>
        <v>6.2258294609160547</v>
      </c>
      <c r="E53" s="233" t="str">
        <f>IF((ROUND(D53,1))&lt;(ROUND(C53,1)),'Econ Update Dashboard '!$H$12, IF((ROUND( D53,1))&gt;(ROUND(C53,1)), 'Econ Update Dashboard '!$I$12, IF((ROUND(D53,1))=(ROUND(C53,1)), 'Econ Update Dashboard '!$J$12)))</f>
        <v>▲</v>
      </c>
      <c r="F53" s="223">
        <f t="shared" si="14"/>
        <v>0.20000000000000018</v>
      </c>
      <c r="G53" s="232">
        <v>3.7</v>
      </c>
      <c r="H53" s="230">
        <f>'Main Survey'!Q107</f>
        <v>3.8061643141941603</v>
      </c>
      <c r="I53" s="233" t="str">
        <f>IF((ROUND(H53,1))&lt;(ROUND(G53,1)),'Econ Update Dashboard '!$H$12, IF((ROUND( H53,1))&gt;(ROUND(G53,1)), 'Econ Update Dashboard '!$I$12, IF((ROUND(H53,1))=(ROUND(G53,1)), 'Econ Update Dashboard '!$J$12)))</f>
        <v>▲</v>
      </c>
      <c r="J53" s="226">
        <f t="shared" si="15"/>
        <v>9.9999999999999645E-2</v>
      </c>
      <c r="K53" s="229">
        <v>4.9000000000000004</v>
      </c>
      <c r="L53" s="230">
        <f>'Main Survey'!R107</f>
        <v>4.8845088421374028</v>
      </c>
      <c r="M53" s="233" t="str">
        <f>IF((ROUND(L53,1))&lt;(ROUND(K53,1)),'Econ Update Dashboard '!$H$12, IF((ROUND( L53,1))&gt;(ROUND(K53,1)), 'Econ Update Dashboard '!$I$12, IF((ROUND(L53,1))=(ROUND(K53,1)), 'Econ Update Dashboard '!$J$12)))</f>
        <v xml:space="preserve"> </v>
      </c>
      <c r="N53" s="227">
        <f t="shared" si="16"/>
        <v>0</v>
      </c>
      <c r="O53" s="232">
        <v>5</v>
      </c>
      <c r="P53" s="230">
        <f>'Main Survey'!S107</f>
        <v>5.0073512654745356</v>
      </c>
      <c r="Q53" s="233" t="str">
        <f>IF((ROUND(P53,1))&lt;(ROUND(O53,1)),'Econ Update Dashboard '!$H$12, IF((ROUND( P53,1))&gt;(ROUND(O53,1)), 'Econ Update Dashboard '!$I$12, IF((ROUND(P53,1))=(ROUND(O53,1)), 'Econ Update Dashboard '!$J$12)))</f>
        <v xml:space="preserve"> </v>
      </c>
      <c r="R53" s="226">
        <f t="shared" si="17"/>
        <v>0</v>
      </c>
      <c r="S53" s="466"/>
      <c r="T53" s="466"/>
      <c r="U53" s="467"/>
    </row>
    <row r="54" spans="1:21">
      <c r="A54" s="218" t="str">
        <f>'Main Survey'!A108</f>
        <v xml:space="preserve">  Laurentian Bank Securities</v>
      </c>
      <c r="B54" s="228">
        <f>'Main Survey'!B108</f>
        <v>45187</v>
      </c>
      <c r="C54" s="229"/>
      <c r="D54" s="230">
        <f>'Main Survey'!P108</f>
        <v>4.3</v>
      </c>
      <c r="E54" s="231" t="str">
        <f>IF((ROUND(D54,1))&lt;(ROUND(C54,1)),'Econ Update Dashboard '!$H$12, IF((ROUND( D54,1))&gt;(ROUND(C54,1)), 'Econ Update Dashboard '!$I$12, IF((ROUND(D54,1))=(ROUND(C54,1)), 'Econ Update Dashboard '!$J$12)))</f>
        <v>▲</v>
      </c>
      <c r="F54" s="223">
        <f t="shared" si="14"/>
        <v>4.3</v>
      </c>
      <c r="G54" s="232"/>
      <c r="H54" s="230">
        <f>'Main Survey'!Q108</f>
        <v>3.5</v>
      </c>
      <c r="I54" s="231" t="str">
        <f>IF((ROUND(H54,1))&lt;(ROUND(G54,1)),'Econ Update Dashboard '!$H$12, IF((ROUND( H54,1))&gt;(ROUND(G54,1)), 'Econ Update Dashboard '!$I$12, IF((ROUND(H54,1))=(ROUND(G54,1)), 'Econ Update Dashboard '!$J$12)))</f>
        <v>▲</v>
      </c>
      <c r="J54" s="226">
        <f t="shared" si="15"/>
        <v>3.5</v>
      </c>
      <c r="K54" s="229"/>
      <c r="L54" s="230">
        <f>'Main Survey'!R108</f>
        <v>0</v>
      </c>
      <c r="M54" s="231" t="str">
        <f>IF((ROUND(L54,1))&lt;(ROUND(K54,1)),'Econ Update Dashboard '!$H$12, IF((ROUND( L54,1))&gt;(ROUND(K54,1)), 'Econ Update Dashboard '!$I$12, IF((ROUND(L54,1))=(ROUND(K54,1)), 'Econ Update Dashboard '!$J$12)))</f>
        <v xml:space="preserve"> </v>
      </c>
      <c r="N54" s="227">
        <f t="shared" si="16"/>
        <v>0</v>
      </c>
      <c r="O54" s="232"/>
      <c r="P54" s="230">
        <f>'Main Survey'!S108</f>
        <v>0</v>
      </c>
      <c r="Q54" s="233" t="str">
        <f>IF((ROUND(P54,1))&lt;(ROUND(O54,1)),'Econ Update Dashboard '!$H$12, IF((ROUND( P54,1))&gt;(ROUND(O54,1)), 'Econ Update Dashboard '!$I$12, IF((ROUND(P54,1))=(ROUND(O54,1)), 'Econ Update Dashboard '!$J$12)))</f>
        <v xml:space="preserve"> </v>
      </c>
      <c r="R54" s="226">
        <f t="shared" si="17"/>
        <v>0</v>
      </c>
      <c r="S54" s="466"/>
      <c r="T54" s="466"/>
      <c r="U54" s="467"/>
    </row>
    <row r="55" spans="1:21">
      <c r="A55" s="218" t="str">
        <f>'Main Survey'!A109</f>
        <v xml:space="preserve">  National Bank of Canada</v>
      </c>
      <c r="B55" s="235">
        <f>'Main Survey'!B109</f>
        <v>45250</v>
      </c>
      <c r="C55" s="232"/>
      <c r="D55" s="230">
        <f>'Main Survey'!P109</f>
        <v>0</v>
      </c>
      <c r="E55" s="236" t="str">
        <f>IF((ROUND(D55,1))&lt;(ROUND(C55,1)),'Econ Update Dashboard '!$H$12, IF((ROUND( D55,1))&gt;(ROUND(C55,1)), 'Econ Update Dashboard '!$I$12, IF((ROUND(D55,1))=(ROUND(C55,1)), 'Econ Update Dashboard '!$J$12)))</f>
        <v xml:space="preserve"> </v>
      </c>
      <c r="F55" s="237">
        <f t="shared" si="14"/>
        <v>0</v>
      </c>
      <c r="G55" s="232"/>
      <c r="H55" s="230">
        <f>'Main Survey'!Q109</f>
        <v>0</v>
      </c>
      <c r="I55" s="236" t="str">
        <f>IF((ROUND(H55,1))&lt;(ROUND(G55,1)),'Econ Update Dashboard '!$H$12, IF((ROUND( H55,1))&gt;(ROUND(G55,1)), 'Econ Update Dashboard '!$I$12, IF((ROUND(H55,1))=(ROUND(G55,1)), 'Econ Update Dashboard '!$J$12)))</f>
        <v xml:space="preserve"> </v>
      </c>
      <c r="J55" s="227">
        <f t="shared" si="15"/>
        <v>0</v>
      </c>
      <c r="K55" s="229"/>
      <c r="L55" s="230">
        <f>'Main Survey'!R109</f>
        <v>0</v>
      </c>
      <c r="M55" s="236" t="str">
        <f>IF((ROUND(L55,1))&lt;(ROUND(K55,1)),'Econ Update Dashboard '!$H$12, IF((ROUND( L55,1))&gt;(ROUND(K55,1)), 'Econ Update Dashboard '!$I$12, IF((ROUND(L55,1))=(ROUND(K55,1)), 'Econ Update Dashboard '!$J$12)))</f>
        <v xml:space="preserve"> </v>
      </c>
      <c r="N55" s="234">
        <f t="shared" si="16"/>
        <v>0</v>
      </c>
      <c r="O55" s="232"/>
      <c r="P55" s="230">
        <f>'Main Survey'!S109</f>
        <v>0</v>
      </c>
      <c r="Q55" s="236" t="str">
        <f>IF((ROUND(P55,1))&lt;(ROUND(O55,1)),'Econ Update Dashboard '!$H$12, IF((ROUND( P55,1))&gt;(ROUND(O55,1)), 'Econ Update Dashboard '!$I$12, IF((ROUND(P55,1))=(ROUND(O55,1)), 'Econ Update Dashboard '!$J$12)))</f>
        <v xml:space="preserve"> </v>
      </c>
      <c r="R55" s="227">
        <f t="shared" si="17"/>
        <v>0</v>
      </c>
      <c r="S55" s="466"/>
      <c r="T55" s="466"/>
      <c r="U55" s="467"/>
    </row>
    <row r="56" spans="1:21">
      <c r="A56" s="218" t="str">
        <f>'Main Survey'!A110</f>
        <v xml:space="preserve">  Quantitative Economic Decisions</v>
      </c>
      <c r="B56" s="228">
        <f>'Main Survey'!B110</f>
        <v>45190</v>
      </c>
      <c r="C56" s="229"/>
      <c r="D56" s="230">
        <f>'Main Survey'!P110</f>
        <v>10</v>
      </c>
      <c r="E56" s="231" t="str">
        <f>IF((ROUND(D56,1))&lt;(ROUND(C56,1)),'Econ Update Dashboard '!$H$12, IF((ROUND( D56,1))&gt;(ROUND(C56,1)), 'Econ Update Dashboard '!$I$12, IF((ROUND(D56,1))=(ROUND(C56,1)), 'Econ Update Dashboard '!$J$12)))</f>
        <v>▲</v>
      </c>
      <c r="F56" s="223">
        <f t="shared" si="14"/>
        <v>10</v>
      </c>
      <c r="G56" s="232"/>
      <c r="H56" s="230">
        <f>'Main Survey'!Q110</f>
        <v>4.5999999999999996</v>
      </c>
      <c r="I56" s="231" t="str">
        <f>IF((ROUND(H56,1))&lt;(ROUND(G56,1)),'Econ Update Dashboard '!$H$12, IF((ROUND( H56,1))&gt;(ROUND(G56,1)), 'Econ Update Dashboard '!$I$12, IF((ROUND(H56,1))=(ROUND(G56,1)), 'Econ Update Dashboard '!$J$12)))</f>
        <v>▲</v>
      </c>
      <c r="J56" s="226">
        <f t="shared" si="15"/>
        <v>4.5999999999999996</v>
      </c>
      <c r="K56" s="229"/>
      <c r="L56" s="230">
        <f>'Main Survey'!R110</f>
        <v>4.2</v>
      </c>
      <c r="M56" s="231" t="str">
        <f>IF((ROUND(L56,1))&lt;(ROUND(K56,1)),'Econ Update Dashboard '!$H$12, IF((ROUND( L56,1))&gt;(ROUND(K56,1)), 'Econ Update Dashboard '!$I$12, IF((ROUND(L56,1))=(ROUND(K56,1)), 'Econ Update Dashboard '!$J$12)))</f>
        <v>▲</v>
      </c>
      <c r="N56" s="227">
        <f t="shared" si="16"/>
        <v>4.2</v>
      </c>
      <c r="O56" s="232"/>
      <c r="P56" s="230">
        <f>'Main Survey'!S110</f>
        <v>3.9</v>
      </c>
      <c r="Q56" s="231" t="str">
        <f>IF((ROUND(P56,1))&lt;(ROUND(O56,1)),'Econ Update Dashboard '!$H$12, IF((ROUND( P56,1))&gt;(ROUND(O56,1)), 'Econ Update Dashboard '!$I$12, IF((ROUND(P56,1))=(ROUND(O56,1)), 'Econ Update Dashboard '!$J$12)))</f>
        <v>▲</v>
      </c>
      <c r="R56" s="226">
        <f t="shared" si="17"/>
        <v>3.9</v>
      </c>
      <c r="S56" s="466"/>
      <c r="T56" s="466"/>
      <c r="U56" s="467"/>
    </row>
    <row r="57" spans="1:21">
      <c r="A57" s="218" t="str">
        <f>'Main Survey'!A111</f>
        <v xml:space="preserve">  RBC Financial Group</v>
      </c>
      <c r="B57" s="228">
        <f>'Main Survey'!B111</f>
        <v>45182</v>
      </c>
      <c r="C57" s="229"/>
      <c r="D57" s="230">
        <f>'Main Survey'!P111</f>
        <v>0</v>
      </c>
      <c r="E57" s="231" t="str">
        <f>IF((ROUND(D57,1))&lt;(ROUND(C57,1)),'Econ Update Dashboard '!$H$12, IF((ROUND( D57,1))&gt;(ROUND(C57,1)), 'Econ Update Dashboard '!$I$12, IF((ROUND(D57,1))=(ROUND(C57,1)), 'Econ Update Dashboard '!$J$12)))</f>
        <v xml:space="preserve"> </v>
      </c>
      <c r="F57" s="223">
        <f t="shared" si="14"/>
        <v>0</v>
      </c>
      <c r="G57" s="232"/>
      <c r="H57" s="230">
        <f>'Main Survey'!Q111</f>
        <v>0</v>
      </c>
      <c r="I57" s="233" t="str">
        <f>IF((ROUND(H57,1))&lt;(ROUND(G57,1)),'Econ Update Dashboard '!$H$12, IF((ROUND( H57,1))&gt;(ROUND(G57,1)), 'Econ Update Dashboard '!$I$12, IF((ROUND(H57,1))=(ROUND(G57,1)), 'Econ Update Dashboard '!$J$12)))</f>
        <v xml:space="preserve"> </v>
      </c>
      <c r="J57" s="226">
        <f t="shared" si="15"/>
        <v>0</v>
      </c>
      <c r="K57" s="229"/>
      <c r="L57" s="230">
        <f>'Main Survey'!R111</f>
        <v>0</v>
      </c>
      <c r="M57" s="231" t="str">
        <f>IF((ROUND(L57,1))&lt;(ROUND(K57,1)),'Econ Update Dashboard '!$H$12, IF((ROUND( L57,1))&gt;(ROUND(K57,1)), 'Econ Update Dashboard '!$I$12, IF((ROUND(L57,1))=(ROUND(K57,1)), 'Econ Update Dashboard '!$J$12)))</f>
        <v xml:space="preserve"> </v>
      </c>
      <c r="N57" s="227">
        <f t="shared" si="16"/>
        <v>0</v>
      </c>
      <c r="O57" s="232"/>
      <c r="P57" s="230">
        <f>'Main Survey'!S111</f>
        <v>0</v>
      </c>
      <c r="Q57" s="231" t="str">
        <f>IF((ROUND(P57,1))&lt;(ROUND(O57,1)),'Econ Update Dashboard '!$H$12, IF((ROUND( P57,1))&gt;(ROUND(O57,1)), 'Econ Update Dashboard '!$I$12, IF((ROUND(P57,1))=(ROUND(O57,1)), 'Econ Update Dashboard '!$J$12)))</f>
        <v xml:space="preserve"> </v>
      </c>
      <c r="R57" s="226">
        <f t="shared" si="17"/>
        <v>0</v>
      </c>
      <c r="S57" s="466"/>
      <c r="T57" s="466"/>
      <c r="U57" s="467"/>
    </row>
    <row r="58" spans="1:21">
      <c r="A58" s="218" t="str">
        <f>'Main Survey'!A112</f>
        <v xml:space="preserve">  Scotiabank Group</v>
      </c>
      <c r="B58" s="228">
        <f>'Main Survey'!B112</f>
        <v>45275</v>
      </c>
      <c r="C58" s="229"/>
      <c r="D58" s="230">
        <f>'Main Survey'!P112</f>
        <v>0</v>
      </c>
      <c r="E58" s="231" t="str">
        <f>IF((ROUND(D58,1))&lt;(ROUND(C58,1)),'Econ Update Dashboard '!$H$12, IF((ROUND( D58,1))&gt;(ROUND(C58,1)), 'Econ Update Dashboard '!$I$12, IF((ROUND(D58,1))=(ROUND(C58,1)), 'Econ Update Dashboard '!$J$12)))</f>
        <v xml:space="preserve"> </v>
      </c>
      <c r="F58" s="223">
        <f t="shared" si="14"/>
        <v>0</v>
      </c>
      <c r="G58" s="232"/>
      <c r="H58" s="230">
        <f>'Main Survey'!Q112</f>
        <v>0</v>
      </c>
      <c r="I58" s="233" t="str">
        <f>IF((ROUND(H58,1))&lt;(ROUND(G58,1)),'Econ Update Dashboard '!$H$12, IF((ROUND( H58,1))&gt;(ROUND(G58,1)), 'Econ Update Dashboard '!$I$12, IF((ROUND(H58,1))=(ROUND(G58,1)), 'Econ Update Dashboard '!$J$12)))</f>
        <v xml:space="preserve"> </v>
      </c>
      <c r="J58" s="226">
        <f t="shared" si="15"/>
        <v>0</v>
      </c>
      <c r="K58" s="229"/>
      <c r="L58" s="230">
        <f>'Main Survey'!R112</f>
        <v>0</v>
      </c>
      <c r="M58" s="231" t="str">
        <f>IF((ROUND(L58,1))&lt;(ROUND(K58,1)),'Econ Update Dashboard '!$H$12, IF((ROUND( L58,1))&gt;(ROUND(K58,1)), 'Econ Update Dashboard '!$I$12, IF((ROUND(L58,1))=(ROUND(K58,1)), 'Econ Update Dashboard '!$J$12)))</f>
        <v xml:space="preserve"> </v>
      </c>
      <c r="N58" s="227">
        <f t="shared" si="16"/>
        <v>0</v>
      </c>
      <c r="O58" s="232"/>
      <c r="P58" s="230">
        <f>'Main Survey'!S112</f>
        <v>0</v>
      </c>
      <c r="Q58" s="231" t="str">
        <f>IF((ROUND(P58,1))&lt;(ROUND(O58,1)),'Econ Update Dashboard '!$H$12, IF((ROUND( P58,1))&gt;(ROUND(O58,1)), 'Econ Update Dashboard '!$I$12, IF((ROUND(P58,1))=(ROUND(O58,1)), 'Econ Update Dashboard '!$J$12)))</f>
        <v xml:space="preserve"> </v>
      </c>
      <c r="R58" s="227">
        <f t="shared" si="17"/>
        <v>0</v>
      </c>
      <c r="S58" s="466"/>
      <c r="T58" s="466"/>
      <c r="U58" s="467"/>
    </row>
    <row r="59" spans="1:21">
      <c r="A59" s="218" t="str">
        <f>'Main Survey'!A113</f>
        <v xml:space="preserve">  Stokes Economic Consulting</v>
      </c>
      <c r="B59" s="228">
        <f>'Main Survey'!B113</f>
        <v>45148</v>
      </c>
      <c r="C59" s="229">
        <v>5.9</v>
      </c>
      <c r="D59" s="230">
        <f>'Main Survey'!P113</f>
        <v>5.9</v>
      </c>
      <c r="E59" s="231" t="str">
        <f>IF((ROUND(D59,1))&lt;(ROUND(C59,1)),'Econ Update Dashboard '!$H$12, IF((ROUND( D59,1))&gt;(ROUND(C59,1)), 'Econ Update Dashboard '!$I$12, IF((ROUND(D59,1))=(ROUND(C59,1)), 'Econ Update Dashboard '!$J$12)))</f>
        <v xml:space="preserve"> </v>
      </c>
      <c r="F59" s="223">
        <f t="shared" si="14"/>
        <v>0</v>
      </c>
      <c r="G59" s="232">
        <v>3.9</v>
      </c>
      <c r="H59" s="230">
        <f>'Main Survey'!Q113</f>
        <v>3.9</v>
      </c>
      <c r="I59" s="233" t="str">
        <f>IF((ROUND(H59,1))&lt;(ROUND(G59,1)),'Econ Update Dashboard '!$H$12, IF((ROUND( H59,1))&gt;(ROUND(G59,1)), 'Econ Update Dashboard '!$I$12, IF((ROUND(H59,1))=(ROUND(G59,1)), 'Econ Update Dashboard '!$J$12)))</f>
        <v xml:space="preserve"> </v>
      </c>
      <c r="J59" s="226">
        <f t="shared" si="15"/>
        <v>0</v>
      </c>
      <c r="K59" s="229">
        <v>5.3</v>
      </c>
      <c r="L59" s="230">
        <f>'Main Survey'!R113</f>
        <v>5.3</v>
      </c>
      <c r="M59" s="231" t="str">
        <f>IF((ROUND(L59,1))&lt;(ROUND(K59,1)),'Econ Update Dashboard '!$H$12, IF((ROUND( L59,1))&gt;(ROUND(K59,1)), 'Econ Update Dashboard '!$I$12, IF((ROUND(L59,1))=(ROUND(K59,1)), 'Econ Update Dashboard '!$J$12)))</f>
        <v xml:space="preserve"> </v>
      </c>
      <c r="N59" s="227">
        <f t="shared" si="16"/>
        <v>0</v>
      </c>
      <c r="O59" s="232">
        <v>5.4</v>
      </c>
      <c r="P59" s="230">
        <f>'Main Survey'!S113</f>
        <v>5.4</v>
      </c>
      <c r="Q59" s="231" t="str">
        <f>IF((ROUND(P59,1))&lt;(ROUND(O59,1)),'Econ Update Dashboard '!$H$12, IF((ROUND( P59,1))&gt;(ROUND(O59,1)), 'Econ Update Dashboard '!$I$12, IF((ROUND(P59,1))=(ROUND(O59,1)), 'Econ Update Dashboard '!$J$12)))</f>
        <v xml:space="preserve"> </v>
      </c>
      <c r="R59" s="226">
        <f t="shared" si="17"/>
        <v>0</v>
      </c>
      <c r="S59" s="466"/>
      <c r="T59" s="466"/>
      <c r="U59" s="467"/>
    </row>
    <row r="60" spans="1:21">
      <c r="A60" s="218" t="str">
        <f>'Main Survey'!A114</f>
        <v xml:space="preserve">  TD Bank</v>
      </c>
      <c r="B60" s="228">
        <f>'Main Survey'!B114</f>
        <v>45279</v>
      </c>
      <c r="C60" s="229"/>
      <c r="D60" s="230">
        <f>'Main Survey'!P114</f>
        <v>0</v>
      </c>
      <c r="E60" s="231" t="str">
        <f>IF((ROUND(D60,1))&lt;(ROUND(C60,1)),'Econ Update Dashboard '!$H$12, IF((ROUND( D60,1))&gt;(ROUND(C60,1)), 'Econ Update Dashboard '!$I$12, IF((ROUND(D60,1))=(ROUND(C60,1)), 'Econ Update Dashboard '!$J$12)))</f>
        <v xml:space="preserve"> </v>
      </c>
      <c r="F60" s="223">
        <f t="shared" si="14"/>
        <v>0</v>
      </c>
      <c r="G60" s="232"/>
      <c r="H60" s="230">
        <f>'Main Survey'!Q114</f>
        <v>0</v>
      </c>
      <c r="I60" s="233" t="str">
        <f>IF((ROUND(H60,1))&lt;(ROUND(G60,1)),'Econ Update Dashboard '!$H$12, IF((ROUND( H60,1))&gt;(ROUND(G60,1)), 'Econ Update Dashboard '!$I$12, IF((ROUND(H60,1))=(ROUND(G60,1)), 'Econ Update Dashboard '!$J$12)))</f>
        <v xml:space="preserve"> </v>
      </c>
      <c r="J60" s="226">
        <f t="shared" si="15"/>
        <v>0</v>
      </c>
      <c r="K60" s="229"/>
      <c r="L60" s="230">
        <f>'Main Survey'!R114</f>
        <v>0</v>
      </c>
      <c r="M60" s="233" t="str">
        <f>IF((ROUND(L60,1))&lt;(ROUND(K60,1)),'Econ Update Dashboard '!$H$12, IF((ROUND( L60,1))&gt;(ROUND(K60,1)), 'Econ Update Dashboard '!$I$12, IF((ROUND(L60,1))=(ROUND(K60,1)), 'Econ Update Dashboard '!$J$12)))</f>
        <v xml:space="preserve"> </v>
      </c>
      <c r="N60" s="226">
        <f t="shared" si="16"/>
        <v>0</v>
      </c>
      <c r="O60" s="232"/>
      <c r="P60" s="230">
        <f>'Main Survey'!S114</f>
        <v>0</v>
      </c>
      <c r="Q60" s="231" t="str">
        <f>IF((ROUND(P60,1))&lt;(ROUND(O60,1)),'Econ Update Dashboard '!$H$12, IF((ROUND( P60,1))&gt;(ROUND(O60,1)), 'Econ Update Dashboard '!$I$12, IF((ROUND(P60,1))=(ROUND(O60,1)), 'Econ Update Dashboard '!$J$12)))</f>
        <v xml:space="preserve"> </v>
      </c>
      <c r="R60" s="226">
        <f t="shared" si="17"/>
        <v>0</v>
      </c>
      <c r="S60" s="466"/>
      <c r="T60" s="466"/>
      <c r="U60" s="467"/>
    </row>
    <row r="61" spans="1:21">
      <c r="A61" s="218" t="str">
        <f>'Main Survey'!A115</f>
        <v xml:space="preserve">  The Conference Board of Canada</v>
      </c>
      <c r="B61" s="228">
        <f>'Main Survey'!B115</f>
        <v>45232</v>
      </c>
      <c r="C61" s="229">
        <v>4.3</v>
      </c>
      <c r="D61" s="230">
        <f>'Main Survey'!P115</f>
        <v>4.3</v>
      </c>
      <c r="E61" s="231" t="str">
        <f>IF((ROUND(D61,1))&lt;(ROUND(C61,1)),'Econ Update Dashboard '!$H$12, IF((ROUND( D61,1))&gt;(ROUND(C61,1)), 'Econ Update Dashboard '!$I$12, IF((ROUND(D61,1))=(ROUND(C61,1)), 'Econ Update Dashboard '!$J$12)))</f>
        <v xml:space="preserve"> </v>
      </c>
      <c r="F61" s="223">
        <f t="shared" si="14"/>
        <v>0</v>
      </c>
      <c r="G61" s="232">
        <v>3.5</v>
      </c>
      <c r="H61" s="230">
        <f>'Main Survey'!Q115</f>
        <v>3.5</v>
      </c>
      <c r="I61" s="231" t="str">
        <f>IF((ROUND(H61,1))&lt;(ROUND(G61,1)),'Econ Update Dashboard '!$H$12, IF((ROUND( H61,1))&gt;(ROUND(G61,1)), 'Econ Update Dashboard '!$I$12, IF((ROUND(H61,1))=(ROUND(G61,1)), 'Econ Update Dashboard '!$J$12)))</f>
        <v xml:space="preserve"> </v>
      </c>
      <c r="J61" s="226">
        <f t="shared" si="15"/>
        <v>0</v>
      </c>
      <c r="K61" s="229"/>
      <c r="L61" s="230">
        <f>'Main Survey'!R115</f>
        <v>0</v>
      </c>
      <c r="M61" s="231" t="str">
        <f>IF((ROUND(L61,1))&lt;(ROUND(K61,1)),'Econ Update Dashboard '!$H$12, IF((ROUND( L61,1))&gt;(ROUND(K61,1)), 'Econ Update Dashboard '!$I$12, IF((ROUND(L61,1))=(ROUND(K61,1)), 'Econ Update Dashboard '!$J$12)))</f>
        <v xml:space="preserve"> </v>
      </c>
      <c r="N61" s="227">
        <f t="shared" si="16"/>
        <v>0</v>
      </c>
      <c r="O61" s="232"/>
      <c r="P61" s="230">
        <f>'Main Survey'!S115</f>
        <v>0</v>
      </c>
      <c r="Q61" s="231" t="str">
        <f>IF((ROUND(P61,1))&lt;(ROUND(O61,1)),'Econ Update Dashboard '!$H$12, IF((ROUND( P61,1))&gt;(ROUND(O61,1)), 'Econ Update Dashboard '!$I$12, IF((ROUND(P61,1))=(ROUND(O61,1)), 'Econ Update Dashboard '!$J$12)))</f>
        <v xml:space="preserve"> </v>
      </c>
      <c r="R61" s="226">
        <f t="shared" si="17"/>
        <v>0</v>
      </c>
      <c r="S61" s="466"/>
      <c r="T61" s="466"/>
      <c r="U61" s="467"/>
    </row>
    <row r="62" spans="1:21">
      <c r="A62" s="218" t="str">
        <f>'Main Survey'!A116</f>
        <v xml:space="preserve">  University of Toronto</v>
      </c>
      <c r="B62" s="238">
        <f>'Main Survey'!B116</f>
        <v>45224</v>
      </c>
      <c r="C62" s="229"/>
      <c r="D62" s="239">
        <f>'Main Survey'!P116</f>
        <v>6</v>
      </c>
      <c r="E62" s="240" t="str">
        <f>IF((ROUND(D62,1))&lt;(ROUND(C62,1)),'Econ Update Dashboard '!$H$12, IF((ROUND( D62,1))&gt;(ROUND(C62,1)), 'Econ Update Dashboard '!$I$12, IF((ROUND(D62,1))=(ROUND(C62,1)), 'Econ Update Dashboard '!$J$12)))</f>
        <v>▲</v>
      </c>
      <c r="F62" s="223">
        <f t="shared" si="14"/>
        <v>6</v>
      </c>
      <c r="G62" s="232"/>
      <c r="H62" s="239">
        <f>'Main Survey'!Q116</f>
        <v>3.7</v>
      </c>
      <c r="I62" s="240" t="str">
        <f>IF((ROUND(H62,1))&lt;(ROUND(G62,1)),'Econ Update Dashboard '!$H$12, IF((ROUND( H62,1))&gt;(ROUND(G62,1)), 'Econ Update Dashboard '!$I$12, IF((ROUND(H62,1))=(ROUND(G62,1)), 'Econ Update Dashboard '!$J$12)))</f>
        <v>▲</v>
      </c>
      <c r="J62" s="227">
        <f t="shared" si="15"/>
        <v>3.7</v>
      </c>
      <c r="K62" s="229"/>
      <c r="L62" s="239">
        <f>'Main Survey'!R116</f>
        <v>4.9000000000000004</v>
      </c>
      <c r="M62" s="240" t="str">
        <f>IF((ROUND(L62,1))&lt;(ROUND(K62,1)),'Econ Update Dashboard '!$H$12, IF((ROUND( L62,1))&gt;(ROUND(K62,1)), 'Econ Update Dashboard '!$I$12, IF((ROUND(L62,1))=(ROUND(K62,1)), 'Econ Update Dashboard '!$J$12)))</f>
        <v>▲</v>
      </c>
      <c r="N62" s="227">
        <f t="shared" si="16"/>
        <v>4.9000000000000004</v>
      </c>
      <c r="O62" s="232"/>
      <c r="P62" s="239">
        <f>'Main Survey'!S116</f>
        <v>5</v>
      </c>
      <c r="Q62" s="240" t="str">
        <f>IF((ROUND(P62,1))&lt;(ROUND(O62,1)),'Econ Update Dashboard '!$H$12, IF((ROUND( P62,1))&gt;(ROUND(O62,1)), 'Econ Update Dashboard '!$I$12, IF((ROUND(P62,1))=(ROUND(O62,1)), 'Econ Update Dashboard '!$J$12)))</f>
        <v>▲</v>
      </c>
      <c r="R62" s="227">
        <f t="shared" si="17"/>
        <v>5</v>
      </c>
      <c r="S62" s="466"/>
      <c r="T62" s="466"/>
      <c r="U62" s="467"/>
    </row>
    <row r="63" spans="1:21" ht="16.5" customHeight="1">
      <c r="A63" s="213" t="s">
        <v>80</v>
      </c>
      <c r="B63" s="214"/>
      <c r="C63" s="215">
        <f>AVERAGE(C50:C62)</f>
        <v>6.419999999999999</v>
      </c>
      <c r="D63" s="216">
        <f>'Main Survey'!P117</f>
        <v>6.7335756121920491</v>
      </c>
      <c r="E63" s="241" t="str">
        <f>IF((ROUND(D63,1))&lt;(ROUND(C63,1)),'Econ Update Dashboard '!$H$12, IF((ROUND( D63,1))&gt;(ROUND(C63,1)), 'Econ Update Dashboard '!$I$12, IF((ROUND(D63,1))=(ROUND(C63,1)), 'Econ Update Dashboard '!$J$12)))</f>
        <v>▲</v>
      </c>
      <c r="F63" s="242">
        <f t="shared" ref="F63" si="18">IF(AND(C63&lt;&gt;"",D63&lt;&gt;"",IF(AND(C63&lt;&gt;"",D63&lt;&gt;""),ROUND(D63,1)-ROUND(C63,1),FALSE)&lt;&gt;0),ROUND(D63,1)-ROUND(C63,1),IF(OR(C63="",D63=""),"","-"))</f>
        <v>0.29999999999999982</v>
      </c>
      <c r="G63" s="215">
        <f>AVERAGE(G50:G62)</f>
        <v>3.9799999999999995</v>
      </c>
      <c r="H63" s="216">
        <f>'Main Survey'!Q117</f>
        <v>4.0631260645097154</v>
      </c>
      <c r="I63" s="217" t="str">
        <f>IF((ROUND(H63,1))&lt;(ROUND(G63,1)),'Econ Update Dashboard '!$H$12, IF((ROUND( H63,1))&gt;(ROUND(G63,1)), 'Econ Update Dashboard '!$I$12, IF((ROUND(H63,1))=(ROUND(G63,1)), 'Econ Update Dashboard '!$J$12)))</f>
        <v>▲</v>
      </c>
      <c r="J63" s="243">
        <f t="shared" ref="J63" si="19">IF(AND(G63&lt;&gt;"",H63&lt;&gt;"",IF(AND(G63&lt;&gt;"",H63&lt;&gt;""),ROUND(H63,1)-ROUND(G63,1),FALSE)&lt;&gt;0),ROUND(H63,1)-ROUND(G63,1),IF(OR(G63="",H63=""),"","-"))</f>
        <v>9.9999999999999645E-2</v>
      </c>
      <c r="K63" s="215">
        <f>AVERAGE(K50:K62)</f>
        <v>4.6749999999999998</v>
      </c>
      <c r="L63" s="216">
        <f>'Main Survey'!R117</f>
        <v>4.6276412408914931</v>
      </c>
      <c r="M63" s="241" t="str">
        <f>IF((ROUND(L63,1))&lt;(ROUND(K63,1)),'Econ Update Dashboard '!$H$12, IF((ROUND( L63,1))&gt;(ROUND(K63,1)), 'Econ Update Dashboard '!$I$12, IF((ROUND(L63,1))=(ROUND(K63,1)), 'Econ Update Dashboard '!$J$12)))</f>
        <v>▼</v>
      </c>
      <c r="N63" s="244">
        <f t="shared" ref="N63" si="20">IF(AND(K63&lt;&gt;"",L63&lt;&gt;"",IF(AND(K63&lt;&gt;"",L63&lt;&gt;""),ROUND(L63,1)-ROUND(K63,1),FALSE)&lt;&gt;0),ROUND(L63,1)-ROUND(K63,1),IF(OR(K63="",L63=""),"","-"))</f>
        <v>-0.10000000000000053</v>
      </c>
      <c r="O63" s="215">
        <f>AVERAGE(O50:O62)</f>
        <v>4.5250000000000004</v>
      </c>
      <c r="P63" s="216">
        <f>'Main Survey'!S117</f>
        <v>4.5164638842739757</v>
      </c>
      <c r="Q63" s="217" t="str">
        <f>IF((ROUND(P63,1))&lt;(ROUND(O63,1)),'Econ Update Dashboard '!$H$12, IF((ROUND( P63,1))&gt;(ROUND(O63,1)), 'Econ Update Dashboard '!$I$12, IF((ROUND(P63,1))=(ROUND(O63,1)), 'Econ Update Dashboard '!$J$12)))</f>
        <v xml:space="preserve"> </v>
      </c>
      <c r="R63" s="243" t="str">
        <f t="shared" ref="R63" si="21">IF(AND(O63&lt;&gt;"",P63&lt;&gt;"",IF(AND(O63&lt;&gt;"",P63&lt;&gt;""),ROUND(P63,1)-ROUND(O63,1),FALSE)&lt;&gt;0),ROUND(P63,1)-ROUND(O63,1),IF(OR(O63="",P63=""),"","-"))</f>
        <v>-</v>
      </c>
      <c r="S63" s="466"/>
      <c r="T63" s="466"/>
      <c r="U63" s="467"/>
    </row>
    <row r="64" spans="1:21">
      <c r="A64" s="463"/>
      <c r="B64" s="463"/>
      <c r="C64" s="463"/>
      <c r="D64" s="463"/>
      <c r="E64" s="463"/>
      <c r="F64" s="463"/>
      <c r="G64" s="463"/>
      <c r="H64" s="463"/>
      <c r="I64" s="463"/>
      <c r="J64" s="463"/>
      <c r="K64" s="463"/>
      <c r="L64" s="463"/>
      <c r="M64" s="463"/>
      <c r="N64" s="463"/>
      <c r="O64" s="463"/>
      <c r="P64" s="463"/>
      <c r="Q64" s="463"/>
      <c r="R64" s="463"/>
      <c r="S64" s="466"/>
      <c r="T64" s="466"/>
      <c r="U64" s="467"/>
    </row>
    <row r="65" spans="1:22">
      <c r="A65" s="463"/>
      <c r="B65" s="463"/>
      <c r="C65" s="463"/>
      <c r="D65" s="463"/>
      <c r="E65" s="463"/>
      <c r="F65" s="463"/>
      <c r="G65" s="463"/>
      <c r="H65" s="463"/>
      <c r="I65" s="463"/>
      <c r="J65" s="463"/>
      <c r="K65" s="463"/>
      <c r="L65" s="463"/>
      <c r="M65" s="463"/>
      <c r="N65" s="463"/>
      <c r="O65" s="463"/>
      <c r="P65" s="463"/>
      <c r="Q65" s="463"/>
      <c r="R65" s="463"/>
      <c r="S65" s="466"/>
      <c r="T65" s="466"/>
      <c r="U65" s="467"/>
    </row>
    <row r="66" spans="1:22">
      <c r="A66" s="463"/>
      <c r="B66" s="463"/>
      <c r="C66" s="463"/>
      <c r="D66" s="463"/>
      <c r="E66" s="463"/>
      <c r="F66" s="463"/>
      <c r="G66" s="463"/>
      <c r="H66" s="463"/>
      <c r="I66" s="463"/>
      <c r="J66" s="463"/>
      <c r="K66" s="463"/>
      <c r="L66" s="463"/>
      <c r="M66" s="463"/>
      <c r="N66" s="463"/>
      <c r="O66" s="463"/>
      <c r="P66" s="463"/>
      <c r="Q66" s="463"/>
      <c r="R66" s="463"/>
      <c r="S66" s="466"/>
      <c r="T66" s="466"/>
      <c r="U66" s="467"/>
    </row>
    <row r="67" spans="1:22">
      <c r="A67" s="463"/>
      <c r="B67" s="463"/>
      <c r="C67" s="463"/>
      <c r="D67" s="463"/>
      <c r="E67" s="463"/>
      <c r="F67" s="463"/>
      <c r="G67" s="463"/>
      <c r="H67" s="463"/>
      <c r="I67" s="463"/>
      <c r="J67" s="463"/>
      <c r="K67" s="463"/>
      <c r="L67" s="463"/>
      <c r="M67" s="463"/>
      <c r="N67" s="463"/>
      <c r="O67" s="463"/>
      <c r="P67" s="463"/>
      <c r="Q67" s="463"/>
      <c r="R67" s="463"/>
      <c r="S67" s="466"/>
      <c r="T67" s="466"/>
      <c r="U67" s="467"/>
    </row>
    <row r="68" spans="1:22" ht="15.75">
      <c r="A68" s="540" t="s">
        <v>179</v>
      </c>
      <c r="B68" s="540"/>
      <c r="C68" s="540"/>
      <c r="D68" s="540"/>
      <c r="E68" s="540"/>
      <c r="F68" s="540"/>
      <c r="G68" s="540"/>
      <c r="H68" s="540"/>
      <c r="I68" s="540"/>
      <c r="J68" s="540"/>
      <c r="K68" s="124"/>
      <c r="L68" s="124"/>
      <c r="M68" s="124"/>
      <c r="N68" s="124"/>
      <c r="O68" s="124"/>
      <c r="P68" s="124"/>
      <c r="Q68" s="124"/>
      <c r="R68" s="124"/>
      <c r="S68" s="466"/>
      <c r="T68" s="466"/>
      <c r="U68" s="467"/>
    </row>
    <row r="69" spans="1:22" ht="15.75" thickBot="1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466"/>
      <c r="T69" s="466"/>
      <c r="U69" s="467"/>
    </row>
    <row r="70" spans="1:22" ht="12.75" customHeight="1">
      <c r="A70" s="207"/>
      <c r="B70" s="247"/>
      <c r="C70" s="533" t="s">
        <v>202</v>
      </c>
      <c r="D70" s="534"/>
      <c r="E70" s="534"/>
      <c r="F70" s="535"/>
      <c r="G70" s="533" t="s">
        <v>203</v>
      </c>
      <c r="H70" s="534"/>
      <c r="I70" s="534"/>
      <c r="J70" s="535"/>
      <c r="K70" s="533" t="s">
        <v>204</v>
      </c>
      <c r="L70" s="534"/>
      <c r="M70" s="534"/>
      <c r="N70" s="535"/>
      <c r="O70" s="533" t="s">
        <v>205</v>
      </c>
      <c r="P70" s="534"/>
      <c r="Q70" s="534"/>
      <c r="R70" s="535"/>
      <c r="S70" s="466"/>
      <c r="T70" s="466"/>
      <c r="U70" s="467"/>
    </row>
    <row r="71" spans="1:22" ht="12.75">
      <c r="A71" s="208"/>
      <c r="B71" s="209" t="s">
        <v>65</v>
      </c>
      <c r="C71" s="210" t="s">
        <v>223</v>
      </c>
      <c r="D71" s="211" t="s">
        <v>75</v>
      </c>
      <c r="E71" s="536" t="s">
        <v>76</v>
      </c>
      <c r="F71" s="537"/>
      <c r="G71" s="210" t="s">
        <v>223</v>
      </c>
      <c r="H71" s="211" t="s">
        <v>75</v>
      </c>
      <c r="I71" s="538" t="s">
        <v>76</v>
      </c>
      <c r="J71" s="539"/>
      <c r="K71" s="210" t="s">
        <v>223</v>
      </c>
      <c r="L71" s="211" t="s">
        <v>75</v>
      </c>
      <c r="M71" s="536" t="s">
        <v>76</v>
      </c>
      <c r="N71" s="537"/>
      <c r="O71" s="210" t="s">
        <v>223</v>
      </c>
      <c r="P71" s="211" t="s">
        <v>75</v>
      </c>
      <c r="Q71" s="538" t="s">
        <v>76</v>
      </c>
      <c r="R71" s="539"/>
      <c r="S71" s="466"/>
      <c r="T71" s="466"/>
      <c r="U71" s="467"/>
    </row>
    <row r="72" spans="1:22">
      <c r="A72" s="218" t="str">
        <f>'Main Survey'!A57</f>
        <v xml:space="preserve">  BMO Capital Markets</v>
      </c>
      <c r="B72" s="219">
        <f>'Main Survey'!B57</f>
        <v>45275</v>
      </c>
      <c r="C72" s="220">
        <v>5.5353735949363241</v>
      </c>
      <c r="D72" s="221">
        <f>'Main Survey'!D57</f>
        <v>5.5196292275857282</v>
      </c>
      <c r="E72" s="225" t="str">
        <f>IF((ROUND(D72,1))&lt;(ROUND(C72,1)),'Econ Update Dashboard '!$H$12, IF((ROUND( D72,1))&gt;(ROUND(C72,1)), 'Econ Update Dashboard '!$I$12, IF((ROUND(D72,1))=(ROUND(C72,1)), 'Econ Update Dashboard '!$J$12)))</f>
        <v xml:space="preserve"> </v>
      </c>
      <c r="F72" s="223">
        <f t="shared" ref="F72:F85" si="22">ROUND(D72,1)-ROUND(C72,1)</f>
        <v>0</v>
      </c>
      <c r="G72" s="224">
        <v>3.5394487932172578</v>
      </c>
      <c r="H72" s="221">
        <f>'Main Survey'!E57</f>
        <v>3.1259577825083684</v>
      </c>
      <c r="I72" s="225" t="str">
        <f>IF((ROUND(H72,1))&lt;(ROUND(G72,1)),'Econ Update Dashboard '!$H$12, IF((ROUND( H72,1))&gt;(ROUND(G72,1)), 'Econ Update Dashboard '!$I$12, IF((ROUND(H72,1))=(ROUND(G72,1)), 'Econ Update Dashboard '!$J$12)))</f>
        <v>▼</v>
      </c>
      <c r="J72" s="226">
        <f t="shared" ref="J72:J85" si="23">ROUND(H72,1)-ROUND(G72,1)</f>
        <v>-0.39999999999999991</v>
      </c>
      <c r="K72" s="220">
        <v>3.9965348998362851</v>
      </c>
      <c r="L72" s="221">
        <f>'Main Survey'!F57</f>
        <v>4.0825645907545303</v>
      </c>
      <c r="M72" s="225" t="str">
        <f>IF((ROUND(L72,1))&lt;(ROUND(K72,1)),'Econ Update Dashboard '!$H$12, IF((ROUND( L72,1))&gt;(ROUND(K72,1)), 'Econ Update Dashboard '!$I$12, IF((ROUND(L72,1))=(ROUND(K72,1)), 'Econ Update Dashboard '!$J$12)))</f>
        <v>▲</v>
      </c>
      <c r="N72" s="227">
        <f t="shared" ref="N72:N85" si="24">ROUND(L72,1)-ROUND(K72,1)</f>
        <v>9.9999999999999645E-2</v>
      </c>
      <c r="O72" s="224">
        <v>3.678217297219291</v>
      </c>
      <c r="P72" s="221">
        <f>'Main Survey'!G57</f>
        <v>4.1930707902086271</v>
      </c>
      <c r="Q72" s="225" t="str">
        <f>IF((ROUND(P72,1))&lt;(ROUND(O72,1)),'Econ Update Dashboard '!$H$12, IF((ROUND( P72,1))&gt;(ROUND(O72,1)), 'Econ Update Dashboard '!$I$12, IF((ROUND(P72,1))=(ROUND(O72,1)), 'Econ Update Dashboard '!$J$12)))</f>
        <v>▲</v>
      </c>
      <c r="R72" s="226">
        <f t="shared" ref="R72:R85" si="25">ROUND(P72,1)-ROUND(O72,1)</f>
        <v>0.5</v>
      </c>
      <c r="S72" s="466"/>
      <c r="T72" s="466"/>
      <c r="U72" s="467"/>
    </row>
    <row r="73" spans="1:22">
      <c r="A73" s="218" t="str">
        <f>'Main Survey'!A58</f>
        <v xml:space="preserve">  Central 1 Credit Union</v>
      </c>
      <c r="B73" s="228">
        <f>'Main Survey'!B58</f>
        <v>45250</v>
      </c>
      <c r="C73" s="229">
        <v>6.6000000000000005</v>
      </c>
      <c r="D73" s="230">
        <f>'Main Survey'!D58</f>
        <v>6.6000000000000005</v>
      </c>
      <c r="E73" s="233" t="str">
        <f>IF((ROUND(D73,1))&lt;(ROUND(C73,1)),'Econ Update Dashboard '!$H$12, IF((ROUND( D73,1))&gt;(ROUND(C73,1)), 'Econ Update Dashboard '!$I$12, IF((ROUND(D73,1))=(ROUND(C73,1)), 'Econ Update Dashboard '!$J$12)))</f>
        <v xml:space="preserve"> </v>
      </c>
      <c r="F73" s="223">
        <f t="shared" si="22"/>
        <v>0</v>
      </c>
      <c r="G73" s="232">
        <v>5.5</v>
      </c>
      <c r="H73" s="230">
        <f>'Main Survey'!E58</f>
        <v>5.5</v>
      </c>
      <c r="I73" s="233" t="str">
        <f>IF((ROUND(H73,1))&lt;(ROUND(G73,1)),'Econ Update Dashboard '!$H$12, IF((ROUND( H73,1))&gt;(ROUND(G73,1)), 'Econ Update Dashboard '!$I$12, IF((ROUND(H73,1))=(ROUND(G73,1)), 'Econ Update Dashboard '!$J$12)))</f>
        <v xml:space="preserve"> </v>
      </c>
      <c r="J73" s="226">
        <f t="shared" si="23"/>
        <v>0</v>
      </c>
      <c r="K73" s="229">
        <v>4.5</v>
      </c>
      <c r="L73" s="230">
        <f>'Main Survey'!F58</f>
        <v>4.5</v>
      </c>
      <c r="M73" s="225" t="str">
        <f>IF((ROUND(L73,1))&lt;(ROUND(K73,1)),'Econ Update Dashboard '!$H$12, IF((ROUND( L73,1))&gt;(ROUND(K73,1)), 'Econ Update Dashboard '!$I$12, IF((ROUND(L73,1))=(ROUND(K73,1)), 'Econ Update Dashboard '!$J$12)))</f>
        <v xml:space="preserve"> </v>
      </c>
      <c r="N73" s="234">
        <f t="shared" si="24"/>
        <v>0</v>
      </c>
      <c r="O73" s="232">
        <v>5.5704332688465161</v>
      </c>
      <c r="P73" s="230">
        <f>'Main Survey'!G58</f>
        <v>5.5704332688465161</v>
      </c>
      <c r="Q73" s="233" t="str">
        <f>IF((ROUND(P73,1))&lt;(ROUND(O73,1)),'Econ Update Dashboard '!$H$12, IF((ROUND( P73,1))&gt;(ROUND(O73,1)), 'Econ Update Dashboard '!$I$12, IF((ROUND(P73,1))=(ROUND(O73,1)), 'Econ Update Dashboard '!$J$12)))</f>
        <v xml:space="preserve"> </v>
      </c>
      <c r="R73" s="227">
        <f t="shared" si="25"/>
        <v>0</v>
      </c>
      <c r="S73" s="466"/>
      <c r="T73" s="466"/>
      <c r="U73" s="467"/>
    </row>
    <row r="74" spans="1:22">
      <c r="A74" s="218" t="str">
        <f>'Main Survey'!A59</f>
        <v xml:space="preserve">  CIBC Capital Markets</v>
      </c>
      <c r="B74" s="228">
        <f>'Main Survey'!B59</f>
        <v>45182</v>
      </c>
      <c r="C74" s="229"/>
      <c r="D74" s="230">
        <f>'Main Survey'!D59</f>
        <v>0</v>
      </c>
      <c r="E74" s="233" t="str">
        <f>IF((ROUND(D74,1))&lt;(ROUND(C74,1)),'Econ Update Dashboard '!$H$12, IF((ROUND( D74,1))&gt;(ROUND(C74,1)), 'Econ Update Dashboard '!$I$12, IF((ROUND(D74,1))=(ROUND(C74,1)), 'Econ Update Dashboard '!$J$12)))</f>
        <v xml:space="preserve"> </v>
      </c>
      <c r="F74" s="223">
        <f t="shared" si="22"/>
        <v>0</v>
      </c>
      <c r="G74" s="232"/>
      <c r="H74" s="230">
        <f>'Main Survey'!E59</f>
        <v>0</v>
      </c>
      <c r="I74" s="233" t="str">
        <f>IF((ROUND(H74,1))&lt;(ROUND(G74,1)),'Econ Update Dashboard '!$H$12, IF((ROUND( H74,1))&gt;(ROUND(G74,1)), 'Econ Update Dashboard '!$I$12, IF((ROUND(H74,1))=(ROUND(G74,1)), 'Econ Update Dashboard '!$J$12)))</f>
        <v xml:space="preserve"> </v>
      </c>
      <c r="J74" s="226">
        <f t="shared" si="23"/>
        <v>0</v>
      </c>
      <c r="K74" s="229"/>
      <c r="L74" s="230">
        <f>'Main Survey'!F59</f>
        <v>0</v>
      </c>
      <c r="M74" s="231" t="str">
        <f>IF((ROUND(L74,1))&lt;(ROUND(K74,1)),'Econ Update Dashboard '!$H$12, IF((ROUND( L74,1))&gt;(ROUND(K74,1)), 'Econ Update Dashboard '!$I$12, IF((ROUND(L74,1))=(ROUND(K74,1)), 'Econ Update Dashboard '!$J$12)))</f>
        <v xml:space="preserve"> </v>
      </c>
      <c r="N74" s="227">
        <f t="shared" si="24"/>
        <v>0</v>
      </c>
      <c r="O74" s="232"/>
      <c r="P74" s="230">
        <f>'Main Survey'!G59</f>
        <v>0</v>
      </c>
      <c r="Q74" s="233" t="str">
        <f>IF((ROUND(P74,1))&lt;(ROUND(O74,1)),'Econ Update Dashboard '!$H$12, IF((ROUND( P74,1))&gt;(ROUND(O74,1)), 'Econ Update Dashboard '!$I$12, IF((ROUND(P74,1))=(ROUND(O74,1)), 'Econ Update Dashboard '!$J$12)))</f>
        <v xml:space="preserve"> </v>
      </c>
      <c r="R74" s="226">
        <f t="shared" si="25"/>
        <v>0</v>
      </c>
      <c r="S74" s="466"/>
      <c r="T74" s="466"/>
      <c r="U74" s="467"/>
    </row>
    <row r="75" spans="1:22">
      <c r="A75" s="218" t="str">
        <f>'Main Survey'!A60</f>
        <v xml:space="preserve">  Desjardins</v>
      </c>
      <c r="B75" s="228">
        <f>'Main Survey'!B60</f>
        <v>0</v>
      </c>
      <c r="C75" s="229">
        <v>6.4316997794606534</v>
      </c>
      <c r="D75" s="230">
        <f>'Main Survey'!D60</f>
        <v>0</v>
      </c>
      <c r="E75" s="233" t="str">
        <f>IF((ROUND(D75,1))&lt;(ROUND(C75,1)),'Econ Update Dashboard '!$H$12, IF((ROUND( D75,1))&gt;(ROUND(C75,1)), 'Econ Update Dashboard '!$I$12, IF((ROUND(D75,1))=(ROUND(C75,1)), 'Econ Update Dashboard '!$J$12)))</f>
        <v>▼</v>
      </c>
      <c r="F75" s="223">
        <f t="shared" si="22"/>
        <v>-6.4</v>
      </c>
      <c r="G75" s="232">
        <v>3.7796667475226808</v>
      </c>
      <c r="H75" s="230">
        <f>'Main Survey'!E60</f>
        <v>0</v>
      </c>
      <c r="I75" s="233" t="str">
        <f>IF((ROUND(H75,1))&lt;(ROUND(G75,1)),'Econ Update Dashboard '!$H$12, IF((ROUND( H75,1))&gt;(ROUND(G75,1)), 'Econ Update Dashboard '!$I$12, IF((ROUND(H75,1))=(ROUND(G75,1)), 'Econ Update Dashboard '!$J$12)))</f>
        <v>▼</v>
      </c>
      <c r="J75" s="226">
        <f t="shared" si="23"/>
        <v>-3.8</v>
      </c>
      <c r="K75" s="229">
        <v>4.3942604279225472</v>
      </c>
      <c r="L75" s="230">
        <f>'Main Survey'!F60</f>
        <v>0</v>
      </c>
      <c r="M75" s="231" t="str">
        <f>IF((ROUND(L75,1))&lt;(ROUND(K75,1)),'Econ Update Dashboard '!$H$12, IF((ROUND( L75,1))&gt;(ROUND(K75,1)), 'Econ Update Dashboard '!$I$12, IF((ROUND(L75,1))=(ROUND(K75,1)), 'Econ Update Dashboard '!$J$12)))</f>
        <v>▼</v>
      </c>
      <c r="N75" s="227">
        <f t="shared" si="24"/>
        <v>-4.4000000000000004</v>
      </c>
      <c r="O75" s="232">
        <v>4.8179778073622614</v>
      </c>
      <c r="P75" s="230">
        <f>'Main Survey'!G60</f>
        <v>0</v>
      </c>
      <c r="Q75" s="233" t="str">
        <f>IF((ROUND(P75,1))&lt;(ROUND(O75,1)),'Econ Update Dashboard '!$H$12, IF((ROUND( P75,1))&gt;(ROUND(O75,1)), 'Econ Update Dashboard '!$I$12, IF((ROUND(P75,1))=(ROUND(O75,1)), 'Econ Update Dashboard '!$J$12)))</f>
        <v>▼</v>
      </c>
      <c r="R75" s="226">
        <f t="shared" si="25"/>
        <v>-4.8</v>
      </c>
      <c r="S75" s="466"/>
      <c r="T75" s="466"/>
      <c r="U75" s="467"/>
    </row>
    <row r="76" spans="1:22">
      <c r="A76" s="218" t="str">
        <f>'Main Survey'!A61</f>
        <v xml:space="preserve">  Desjardins Group</v>
      </c>
      <c r="B76" s="228">
        <f>'Main Survey'!B61</f>
        <v>45223</v>
      </c>
      <c r="C76" s="229"/>
      <c r="D76" s="230">
        <f>'Main Survey'!D61</f>
        <v>6.0985857387458875</v>
      </c>
      <c r="E76" s="231" t="str">
        <f>IF((ROUND(D76,1))&lt;(ROUND(C76,1)),'Econ Update Dashboard '!$H$12, IF((ROUND( D76,1))&gt;(ROUND(C76,1)), 'Econ Update Dashboard '!$I$12, IF((ROUND(D76,1))=(ROUND(C76,1)), 'Econ Update Dashboard '!$J$12)))</f>
        <v>▲</v>
      </c>
      <c r="F76" s="223">
        <f t="shared" si="22"/>
        <v>6.1</v>
      </c>
      <c r="G76" s="232"/>
      <c r="H76" s="230">
        <f>'Main Survey'!E61</f>
        <v>3.581203925300902</v>
      </c>
      <c r="I76" s="233" t="str">
        <f>IF((ROUND(H76,1))&lt;(ROUND(G76,1)),'Econ Update Dashboard '!$H$12, IF((ROUND( H76,1))&gt;(ROUND(G76,1)), 'Econ Update Dashboard '!$I$12, IF((ROUND(H76,1))=(ROUND(G76,1)), 'Econ Update Dashboard '!$J$12)))</f>
        <v>▲</v>
      </c>
      <c r="J76" s="226">
        <f t="shared" si="23"/>
        <v>3.6</v>
      </c>
      <c r="K76" s="229"/>
      <c r="L76" s="230">
        <f>'Main Survey'!F61</f>
        <v>4.1641762302475627</v>
      </c>
      <c r="M76" s="231" t="str">
        <f>IF((ROUND(L76,1))&lt;(ROUND(K76,1)),'Econ Update Dashboard '!$H$12, IF((ROUND( L76,1))&gt;(ROUND(K76,1)), 'Econ Update Dashboard '!$I$12, IF((ROUND(L76,1))=(ROUND(K76,1)), 'Econ Update Dashboard '!$J$12)))</f>
        <v>▲</v>
      </c>
      <c r="N76" s="227">
        <f t="shared" si="24"/>
        <v>4.2</v>
      </c>
      <c r="O76" s="232"/>
      <c r="P76" s="230">
        <f>'Main Survey'!G61</f>
        <v>4.5709665110497788</v>
      </c>
      <c r="Q76" s="233" t="str">
        <f>IF((ROUND(P76,1))&lt;(ROUND(O76,1)),'Econ Update Dashboard '!$H$12, IF((ROUND( P76,1))&gt;(ROUND(O76,1)), 'Econ Update Dashboard '!$I$12, IF((ROUND(P76,1))=(ROUND(O76,1)), 'Econ Update Dashboard '!$J$12)))</f>
        <v>▲</v>
      </c>
      <c r="R76" s="226">
        <f t="shared" si="25"/>
        <v>4.5999999999999996</v>
      </c>
      <c r="S76" s="466"/>
      <c r="T76" s="466"/>
      <c r="U76" s="467"/>
    </row>
    <row r="77" spans="1:22">
      <c r="A77" s="218" t="str">
        <f>'Main Survey'!A62</f>
        <v xml:space="preserve">  Laurentian Bank Securities</v>
      </c>
      <c r="B77" s="235">
        <f>'Main Survey'!B62</f>
        <v>45187</v>
      </c>
      <c r="C77" s="232"/>
      <c r="D77" s="230">
        <f>'Main Survey'!D62</f>
        <v>4</v>
      </c>
      <c r="E77" s="231" t="str">
        <f>IF((ROUND(D77,1))&lt;(ROUND(C77,1)),'Econ Update Dashboard '!$H$12, IF((ROUND( D77,1))&gt;(ROUND(C77,1)), 'Econ Update Dashboard '!$I$12, IF((ROUND(D77,1))=(ROUND(C77,1)), 'Econ Update Dashboard '!$J$12)))</f>
        <v>▲</v>
      </c>
      <c r="F77" s="237">
        <f t="shared" si="22"/>
        <v>4</v>
      </c>
      <c r="G77" s="232"/>
      <c r="H77" s="230">
        <f>'Main Survey'!E62</f>
        <v>3.2</v>
      </c>
      <c r="I77" s="231" t="str">
        <f>IF((ROUND(H77,1))&lt;(ROUND(G77,1)),'Econ Update Dashboard '!$H$12, IF((ROUND( H77,1))&gt;(ROUND(G77,1)), 'Econ Update Dashboard '!$I$12, IF((ROUND(H77,1))=(ROUND(G77,1)), 'Econ Update Dashboard '!$J$12)))</f>
        <v>▲</v>
      </c>
      <c r="J77" s="227">
        <f t="shared" si="23"/>
        <v>3.2</v>
      </c>
      <c r="K77" s="229"/>
      <c r="L77" s="230">
        <f>'Main Survey'!F62</f>
        <v>0</v>
      </c>
      <c r="M77" s="236" t="str">
        <f>IF((ROUND(L77,1))&lt;(ROUND(K77,1)),'Econ Update Dashboard '!$H$12, IF((ROUND( L77,1))&gt;(ROUND(K77,1)), 'Econ Update Dashboard '!$I$12, IF((ROUND(L77,1))=(ROUND(K77,1)), 'Econ Update Dashboard '!$J$12)))</f>
        <v xml:space="preserve"> </v>
      </c>
      <c r="N77" s="234">
        <f t="shared" si="24"/>
        <v>0</v>
      </c>
      <c r="O77" s="232"/>
      <c r="P77" s="230">
        <f>'Main Survey'!G62</f>
        <v>0</v>
      </c>
      <c r="Q77" s="236" t="str">
        <f>IF((ROUND(P77,1))&lt;(ROUND(O77,1)),'Econ Update Dashboard '!$H$12, IF((ROUND( P77,1))&gt;(ROUND(O77,1)), 'Econ Update Dashboard '!$I$12, IF((ROUND(P77,1))=(ROUND(O77,1)), 'Econ Update Dashboard '!$J$12)))</f>
        <v xml:space="preserve"> </v>
      </c>
      <c r="R77" s="227">
        <f t="shared" si="25"/>
        <v>0</v>
      </c>
      <c r="S77" s="466"/>
      <c r="T77" s="466"/>
      <c r="U77" s="467"/>
    </row>
    <row r="78" spans="1:22">
      <c r="A78" s="218" t="str">
        <f>'Main Survey'!A63</f>
        <v xml:space="preserve">  National Bank of Canada</v>
      </c>
      <c r="B78" s="228">
        <f>'Main Survey'!B63</f>
        <v>0</v>
      </c>
      <c r="C78" s="229"/>
      <c r="D78" s="230">
        <f>'Main Survey'!D63</f>
        <v>0</v>
      </c>
      <c r="E78" s="231" t="str">
        <f>IF((ROUND(D78,1))&lt;(ROUND(C78,1)),'Econ Update Dashboard '!$H$12, IF((ROUND( D78,1))&gt;(ROUND(C78,1)), 'Econ Update Dashboard '!$I$12, IF((ROUND(D78,1))=(ROUND(C78,1)), 'Econ Update Dashboard '!$J$12)))</f>
        <v xml:space="preserve"> </v>
      </c>
      <c r="F78" s="223">
        <f t="shared" si="22"/>
        <v>0</v>
      </c>
      <c r="G78" s="232"/>
      <c r="H78" s="230">
        <f>'Main Survey'!E63</f>
        <v>0</v>
      </c>
      <c r="I78" s="231" t="str">
        <f>IF((ROUND(H78,1))&lt;(ROUND(G78,1)),'Econ Update Dashboard '!$H$12, IF((ROUND( H78,1))&gt;(ROUND(G78,1)), 'Econ Update Dashboard '!$I$12, IF((ROUND(H78,1))=(ROUND(G78,1)), 'Econ Update Dashboard '!$J$12)))</f>
        <v xml:space="preserve"> </v>
      </c>
      <c r="J78" s="226">
        <f t="shared" si="23"/>
        <v>0</v>
      </c>
      <c r="K78" s="229"/>
      <c r="L78" s="230">
        <f>'Main Survey'!F63</f>
        <v>0</v>
      </c>
      <c r="M78" s="231" t="str">
        <f>IF((ROUND(L78,1))&lt;(ROUND(K78,1)),'Econ Update Dashboard '!$H$12, IF((ROUND( L78,1))&gt;(ROUND(K78,1)), 'Econ Update Dashboard '!$I$12, IF((ROUND(L78,1))=(ROUND(K78,1)), 'Econ Update Dashboard '!$J$12)))</f>
        <v xml:space="preserve"> </v>
      </c>
      <c r="N78" s="227">
        <f t="shared" si="24"/>
        <v>0</v>
      </c>
      <c r="O78" s="232"/>
      <c r="P78" s="230">
        <f>'Main Survey'!G63</f>
        <v>0</v>
      </c>
      <c r="Q78" s="233" t="str">
        <f>IF((ROUND(P78,1))&lt;(ROUND(O78,1)),'Econ Update Dashboard '!$H$12, IF((ROUND( P78,1))&gt;(ROUND(O78,1)), 'Econ Update Dashboard '!$I$12, IF((ROUND(P78,1))=(ROUND(O78,1)), 'Econ Update Dashboard '!$J$12)))</f>
        <v xml:space="preserve"> </v>
      </c>
      <c r="R78" s="226">
        <f t="shared" si="25"/>
        <v>0</v>
      </c>
      <c r="S78" s="466"/>
      <c r="T78" s="466"/>
      <c r="U78" s="467"/>
      <c r="V78" s="299"/>
    </row>
    <row r="79" spans="1:22">
      <c r="A79" s="218" t="str">
        <f>'Main Survey'!A64</f>
        <v xml:space="preserve">  Quantitative Economic Decisions</v>
      </c>
      <c r="B79" s="228">
        <f>'Main Survey'!B64</f>
        <v>45190</v>
      </c>
      <c r="C79" s="229"/>
      <c r="D79" s="230">
        <f>'Main Survey'!D64</f>
        <v>0</v>
      </c>
      <c r="E79" s="231" t="str">
        <f>IF((ROUND(D79,1))&lt;(ROUND(C79,1)),'Econ Update Dashboard '!$H$12, IF((ROUND( D79,1))&gt;(ROUND(C79,1)), 'Econ Update Dashboard '!$I$12, IF((ROUND(D79,1))=(ROUND(C79,1)), 'Econ Update Dashboard '!$J$12)))</f>
        <v xml:space="preserve"> </v>
      </c>
      <c r="F79" s="223">
        <f t="shared" si="22"/>
        <v>0</v>
      </c>
      <c r="G79" s="232"/>
      <c r="H79" s="230">
        <f>'Main Survey'!E64</f>
        <v>0</v>
      </c>
      <c r="I79" s="231" t="str">
        <f>IF((ROUND(H79,1))&lt;(ROUND(G79,1)),'Econ Update Dashboard '!$H$12, IF((ROUND( H79,1))&gt;(ROUND(G79,1)), 'Econ Update Dashboard '!$I$12, IF((ROUND(H79,1))=(ROUND(G79,1)), 'Econ Update Dashboard '!$J$12)))</f>
        <v xml:space="preserve"> </v>
      </c>
      <c r="J79" s="226">
        <f t="shared" si="23"/>
        <v>0</v>
      </c>
      <c r="K79" s="229"/>
      <c r="L79" s="230">
        <f>'Main Survey'!F64</f>
        <v>0</v>
      </c>
      <c r="M79" s="231" t="str">
        <f>IF((ROUND(L79,1))&lt;(ROUND(K79,1)),'Econ Update Dashboard '!$H$12, IF((ROUND( L79,1))&gt;(ROUND(K79,1)), 'Econ Update Dashboard '!$I$12, IF((ROUND(L79,1))=(ROUND(K79,1)), 'Econ Update Dashboard '!$J$12)))</f>
        <v xml:space="preserve"> </v>
      </c>
      <c r="N79" s="227">
        <f t="shared" si="24"/>
        <v>0</v>
      </c>
      <c r="O79" s="232"/>
      <c r="P79" s="230">
        <f>'Main Survey'!G64</f>
        <v>0</v>
      </c>
      <c r="Q79" s="233" t="str">
        <f>IF((ROUND(P79,1))&lt;(ROUND(O79,1)),'Econ Update Dashboard '!$H$12, IF((ROUND( P79,1))&gt;(ROUND(O79,1)), 'Econ Update Dashboard '!$I$12, IF((ROUND(P79,1))=(ROUND(O79,1)), 'Econ Update Dashboard '!$J$12)))</f>
        <v xml:space="preserve"> </v>
      </c>
      <c r="R79" s="226">
        <f t="shared" si="25"/>
        <v>0</v>
      </c>
      <c r="S79" s="466"/>
      <c r="T79" s="466"/>
      <c r="U79" s="467"/>
    </row>
    <row r="80" spans="1:22">
      <c r="A80" s="218" t="str">
        <f>'Main Survey'!A65</f>
        <v xml:space="preserve">  RBC Financial Group</v>
      </c>
      <c r="B80" s="228">
        <f>'Main Survey'!B65</f>
        <v>45273</v>
      </c>
      <c r="C80" s="229"/>
      <c r="D80" s="230">
        <f>'Main Survey'!D65</f>
        <v>6.6</v>
      </c>
      <c r="E80" s="231" t="str">
        <f>IF((ROUND(D80,1))&lt;(ROUND(C80,1)),'Econ Update Dashboard '!$H$12, IF((ROUND( D80,1))&gt;(ROUND(C80,1)), 'Econ Update Dashboard '!$I$12, IF((ROUND(D80,1))=(ROUND(C80,1)), 'Econ Update Dashboard '!$J$12)))</f>
        <v>▲</v>
      </c>
      <c r="F80" s="223">
        <f t="shared" si="22"/>
        <v>6.6</v>
      </c>
      <c r="G80" s="232"/>
      <c r="H80" s="230">
        <f>'Main Survey'!E65</f>
        <v>5.5</v>
      </c>
      <c r="I80" s="231" t="str">
        <f>IF((ROUND(H80,1))&lt;(ROUND(G80,1)),'Econ Update Dashboard '!$H$12, IF((ROUND( H80,1))&gt;(ROUND(G80,1)), 'Econ Update Dashboard '!$I$12, IF((ROUND(H80,1))=(ROUND(G80,1)), 'Econ Update Dashboard '!$J$12)))</f>
        <v>▲</v>
      </c>
      <c r="J80" s="226">
        <f t="shared" si="23"/>
        <v>5.5</v>
      </c>
      <c r="K80" s="229"/>
      <c r="L80" s="230">
        <f>'Main Survey'!F65</f>
        <v>4.5</v>
      </c>
      <c r="M80" s="231" t="str">
        <f>IF((ROUND(L80,1))&lt;(ROUND(K80,1)),'Econ Update Dashboard '!$H$12, IF((ROUND( L80,1))&gt;(ROUND(K80,1)), 'Econ Update Dashboard '!$I$12, IF((ROUND(L80,1))=(ROUND(K80,1)), 'Econ Update Dashboard '!$J$12)))</f>
        <v>▲</v>
      </c>
      <c r="N80" s="227">
        <f t="shared" si="24"/>
        <v>4.5</v>
      </c>
      <c r="O80" s="232"/>
      <c r="P80" s="230">
        <f>'Main Survey'!G65</f>
        <v>5.6</v>
      </c>
      <c r="Q80" s="231" t="str">
        <f>IF((ROUND(P80,1))&lt;(ROUND(O80,1)),'Econ Update Dashboard '!$H$12, IF((ROUND( P80,1))&gt;(ROUND(O80,1)), 'Econ Update Dashboard '!$I$12, IF((ROUND(P80,1))=(ROUND(O80,1)), 'Econ Update Dashboard '!$J$12)))</f>
        <v>▲</v>
      </c>
      <c r="R80" s="227">
        <f t="shared" si="25"/>
        <v>5.6</v>
      </c>
      <c r="S80" s="466"/>
      <c r="T80" s="466"/>
      <c r="U80" s="467"/>
    </row>
    <row r="81" spans="1:21">
      <c r="A81" s="218" t="str">
        <f>'Main Survey'!A66</f>
        <v xml:space="preserve">  Scotiabank Group</v>
      </c>
      <c r="B81" s="228">
        <f>'Main Survey'!B66</f>
        <v>0</v>
      </c>
      <c r="C81" s="229"/>
      <c r="D81" s="230">
        <f>'Main Survey'!D66</f>
        <v>0</v>
      </c>
      <c r="E81" s="231" t="str">
        <f>IF((ROUND(D81,1))&lt;(ROUND(C81,1)),'Econ Update Dashboard '!$H$12, IF((ROUND( D81,1))&gt;(ROUND(C81,1)), 'Econ Update Dashboard '!$I$12, IF((ROUND(D81,1))=(ROUND(C81,1)), 'Econ Update Dashboard '!$J$12)))</f>
        <v xml:space="preserve"> </v>
      </c>
      <c r="F81" s="223">
        <f t="shared" si="22"/>
        <v>0</v>
      </c>
      <c r="G81" s="232"/>
      <c r="H81" s="230">
        <f>'Main Survey'!E66</f>
        <v>0</v>
      </c>
      <c r="I81" s="231" t="str">
        <f>IF((ROUND(H81,1))&lt;(ROUND(G81,1)),'Econ Update Dashboard '!$H$12, IF((ROUND( H81,1))&gt;(ROUND(G81,1)), 'Econ Update Dashboard '!$I$12, IF((ROUND(H81,1))=(ROUND(G81,1)), 'Econ Update Dashboard '!$J$12)))</f>
        <v xml:space="preserve"> </v>
      </c>
      <c r="J81" s="226">
        <f t="shared" si="23"/>
        <v>0</v>
      </c>
      <c r="K81" s="229"/>
      <c r="L81" s="230">
        <f>'Main Survey'!F66</f>
        <v>0</v>
      </c>
      <c r="M81" s="231" t="str">
        <f>IF((ROUND(L81,1))&lt;(ROUND(K81,1)),'Econ Update Dashboard '!$H$12, IF((ROUND( L81,1))&gt;(ROUND(K81,1)), 'Econ Update Dashboard '!$I$12, IF((ROUND(L81,1))=(ROUND(K81,1)), 'Econ Update Dashboard '!$J$12)))</f>
        <v xml:space="preserve"> </v>
      </c>
      <c r="N81" s="227">
        <f t="shared" si="24"/>
        <v>0</v>
      </c>
      <c r="O81" s="232"/>
      <c r="P81" s="230">
        <f>'Main Survey'!G66</f>
        <v>0</v>
      </c>
      <c r="Q81" s="233" t="str">
        <f>IF((ROUND(P81,1))&lt;(ROUND(O81,1)),'Econ Update Dashboard '!$H$12, IF((ROUND( P81,1))&gt;(ROUND(O81,1)), 'Econ Update Dashboard '!$I$12, IF((ROUND(P81,1))=(ROUND(O81,1)), 'Econ Update Dashboard '!$J$12)))</f>
        <v xml:space="preserve"> </v>
      </c>
      <c r="R81" s="226">
        <f t="shared" si="25"/>
        <v>0</v>
      </c>
      <c r="S81" s="466"/>
      <c r="T81" s="466"/>
      <c r="U81" s="467"/>
    </row>
    <row r="82" spans="1:21">
      <c r="A82" s="218" t="str">
        <f>'Main Survey'!A67</f>
        <v xml:space="preserve">  Stokes Economic Consulting</v>
      </c>
      <c r="B82" s="228">
        <f>'Main Survey'!B67</f>
        <v>45182</v>
      </c>
      <c r="C82" s="229">
        <v>4.8</v>
      </c>
      <c r="D82" s="230">
        <f>'Main Survey'!D67</f>
        <v>4.8</v>
      </c>
      <c r="E82" s="231" t="str">
        <f>IF((ROUND(D82,1))&lt;(ROUND(C82,1)),'Econ Update Dashboard '!$H$12, IF((ROUND( D82,1))&gt;(ROUND(C82,1)), 'Econ Update Dashboard '!$I$12, IF((ROUND(D82,1))=(ROUND(C82,1)), 'Econ Update Dashboard '!$J$12)))</f>
        <v xml:space="preserve"> </v>
      </c>
      <c r="F82" s="223">
        <f t="shared" si="22"/>
        <v>0</v>
      </c>
      <c r="G82" s="232">
        <v>2.6</v>
      </c>
      <c r="H82" s="230">
        <f>'Main Survey'!E67</f>
        <v>2.6</v>
      </c>
      <c r="I82" s="231" t="str">
        <f>IF((ROUND(H82,1))&lt;(ROUND(G82,1)),'Econ Update Dashboard '!$H$12, IF((ROUND( H82,1))&gt;(ROUND(G82,1)), 'Econ Update Dashboard '!$I$12, IF((ROUND(H82,1))=(ROUND(G82,1)), 'Econ Update Dashboard '!$J$12)))</f>
        <v xml:space="preserve"> </v>
      </c>
      <c r="J82" s="226">
        <f t="shared" si="23"/>
        <v>0</v>
      </c>
      <c r="K82" s="229">
        <v>4.2</v>
      </c>
      <c r="L82" s="230">
        <f>'Main Survey'!F67</f>
        <v>4.2</v>
      </c>
      <c r="M82" s="233" t="str">
        <f>IF((ROUND(L82,1))&lt;(ROUND(K82,1)),'Econ Update Dashboard '!$H$12, IF((ROUND( L82,1))&gt;(ROUND(K82,1)), 'Econ Update Dashboard '!$I$12, IF((ROUND(L82,1))=(ROUND(K82,1)), 'Econ Update Dashboard '!$J$12)))</f>
        <v xml:space="preserve"> </v>
      </c>
      <c r="N82" s="226">
        <f t="shared" si="24"/>
        <v>0</v>
      </c>
      <c r="O82" s="232">
        <v>5</v>
      </c>
      <c r="P82" s="230">
        <f>'Main Survey'!G67</f>
        <v>5</v>
      </c>
      <c r="Q82" s="233" t="str">
        <f>IF((ROUND(P82,1))&lt;(ROUND(O82,1)),'Econ Update Dashboard '!$H$12, IF((ROUND( P82,1))&gt;(ROUND(O82,1)), 'Econ Update Dashboard '!$I$12, IF((ROUND(P82,1))=(ROUND(O82,1)), 'Econ Update Dashboard '!$J$12)))</f>
        <v xml:space="preserve"> </v>
      </c>
      <c r="R82" s="226">
        <f t="shared" si="25"/>
        <v>0</v>
      </c>
      <c r="S82" s="466"/>
      <c r="T82" s="466"/>
      <c r="U82" s="467"/>
    </row>
    <row r="83" spans="1:21">
      <c r="A83" s="218" t="str">
        <f>'Main Survey'!A68</f>
        <v xml:space="preserve">  TD Bank</v>
      </c>
      <c r="B83" s="228">
        <f>'Main Survey'!B68</f>
        <v>45279</v>
      </c>
      <c r="C83" s="229"/>
      <c r="D83" s="230">
        <f>'Main Survey'!D68</f>
        <v>0</v>
      </c>
      <c r="E83" s="231" t="str">
        <f>IF((ROUND(D83,1))&lt;(ROUND(C83,1)),'Econ Update Dashboard '!$H$12, IF((ROUND( D83,1))&gt;(ROUND(C83,1)), 'Econ Update Dashboard '!$I$12, IF((ROUND(D83,1))=(ROUND(C83,1)), 'Econ Update Dashboard '!$J$12)))</f>
        <v xml:space="preserve"> </v>
      </c>
      <c r="F83" s="223">
        <f t="shared" si="22"/>
        <v>0</v>
      </c>
      <c r="G83" s="232"/>
      <c r="H83" s="230">
        <f>'Main Survey'!E68</f>
        <v>0</v>
      </c>
      <c r="I83" s="231" t="str">
        <f>IF((ROUND(H83,1))&lt;(ROUND(G83,1)),'Econ Update Dashboard '!$H$12, IF((ROUND( H83,1))&gt;(ROUND(G83,1)), 'Econ Update Dashboard '!$I$12, IF((ROUND(H83,1))=(ROUND(G83,1)), 'Econ Update Dashboard '!$J$12)))</f>
        <v xml:space="preserve"> </v>
      </c>
      <c r="J83" s="226">
        <f t="shared" si="23"/>
        <v>0</v>
      </c>
      <c r="K83" s="229"/>
      <c r="L83" s="230">
        <f>'Main Survey'!F68</f>
        <v>0</v>
      </c>
      <c r="M83" s="231" t="str">
        <f>IF((ROUND(L83,1))&lt;(ROUND(K83,1)),'Econ Update Dashboard '!$H$12, IF((ROUND( L83,1))&gt;(ROUND(K83,1)), 'Econ Update Dashboard '!$I$12, IF((ROUND(L83,1))=(ROUND(K83,1)), 'Econ Update Dashboard '!$J$12)))</f>
        <v xml:space="preserve"> </v>
      </c>
      <c r="N83" s="227">
        <f t="shared" si="24"/>
        <v>0</v>
      </c>
      <c r="O83" s="232"/>
      <c r="P83" s="230">
        <f>'Main Survey'!G68</f>
        <v>0</v>
      </c>
      <c r="Q83" s="233" t="str">
        <f>IF((ROUND(P83,1))&lt;(ROUND(O83,1)),'Econ Update Dashboard '!$H$12, IF((ROUND( P83,1))&gt;(ROUND(O83,1)), 'Econ Update Dashboard '!$I$12, IF((ROUND(P83,1))=(ROUND(O83,1)), 'Econ Update Dashboard '!$J$12)))</f>
        <v xml:space="preserve"> </v>
      </c>
      <c r="R83" s="226">
        <f t="shared" si="25"/>
        <v>0</v>
      </c>
      <c r="S83" s="466"/>
      <c r="T83" s="466"/>
      <c r="U83" s="467"/>
    </row>
    <row r="84" spans="1:21">
      <c r="A84" s="218" t="str">
        <f>'Main Survey'!A69</f>
        <v xml:space="preserve">  The Conference Board of Canada</v>
      </c>
      <c r="B84" s="238">
        <f>'Main Survey'!B69</f>
        <v>45232</v>
      </c>
      <c r="C84" s="229">
        <v>4</v>
      </c>
      <c r="D84" s="239">
        <f>'Main Survey'!D69</f>
        <v>4</v>
      </c>
      <c r="E84" s="240" t="str">
        <f>IF((ROUND(D84,1))&lt;(ROUND(C84,1)),'Econ Update Dashboard '!$H$12, IF((ROUND( D84,1))&gt;(ROUND(C84,1)), 'Econ Update Dashboard '!$I$12, IF((ROUND(D84,1))=(ROUND(C84,1)), 'Econ Update Dashboard '!$J$12)))</f>
        <v xml:space="preserve"> </v>
      </c>
      <c r="F84" s="223">
        <f t="shared" si="22"/>
        <v>0</v>
      </c>
      <c r="G84" s="232">
        <v>3.2</v>
      </c>
      <c r="H84" s="239">
        <f>'Main Survey'!E69</f>
        <v>3.2</v>
      </c>
      <c r="I84" s="240" t="str">
        <f>IF((ROUND(H84,1))&lt;(ROUND(G84,1)),'Econ Update Dashboard '!$H$12, IF((ROUND( H84,1))&gt;(ROUND(G84,1)), 'Econ Update Dashboard '!$I$12, IF((ROUND(H84,1))=(ROUND(G84,1)), 'Econ Update Dashboard '!$J$12)))</f>
        <v xml:space="preserve"> </v>
      </c>
      <c r="J84" s="227">
        <f t="shared" si="23"/>
        <v>0</v>
      </c>
      <c r="K84" s="229"/>
      <c r="L84" s="239">
        <f>'Main Survey'!F69</f>
        <v>0</v>
      </c>
      <c r="M84" s="240" t="str">
        <f>IF((ROUND(L84,1))&lt;(ROUND(K84,1)),'Econ Update Dashboard '!$H$12, IF((ROUND( L84,1))&gt;(ROUND(K84,1)), 'Econ Update Dashboard '!$I$12, IF((ROUND(L84,1))=(ROUND(K84,1)), 'Econ Update Dashboard '!$J$12)))</f>
        <v xml:space="preserve"> </v>
      </c>
      <c r="N84" s="227">
        <f t="shared" si="24"/>
        <v>0</v>
      </c>
      <c r="O84" s="232"/>
      <c r="P84" s="239">
        <f>'Main Survey'!G69</f>
        <v>0</v>
      </c>
      <c r="Q84" s="240" t="str">
        <f>IF((ROUND(P84,1))&lt;(ROUND(O84,1)),'Econ Update Dashboard '!$H$12, IF((ROUND( P84,1))&gt;(ROUND(O84,1)), 'Econ Update Dashboard '!$I$12, IF((ROUND(P84,1))=(ROUND(O84,1)), 'Econ Update Dashboard '!$J$12)))</f>
        <v xml:space="preserve"> </v>
      </c>
      <c r="R84" s="227">
        <f t="shared" si="25"/>
        <v>0</v>
      </c>
      <c r="S84" s="466"/>
      <c r="T84" s="466"/>
      <c r="U84" s="467"/>
    </row>
    <row r="85" spans="1:21">
      <c r="A85" s="218" t="str">
        <f>'Main Survey'!A70</f>
        <v xml:space="preserve">  University of Toronto</v>
      </c>
      <c r="B85" s="248">
        <f>'Main Survey'!B70</f>
        <v>45190</v>
      </c>
      <c r="C85" s="249"/>
      <c r="D85" s="239">
        <f>'Main Survey'!D70</f>
        <v>6.4</v>
      </c>
      <c r="E85" s="240" t="str">
        <f>IF((ROUND(D85,1))&lt;(ROUND(C85,1)),'Econ Update Dashboard '!$H$12, IF((ROUND( D85,1))&gt;(ROUND(C85,1)), 'Econ Update Dashboard '!$I$12, IF((ROUND(D85,1))=(ROUND(C85,1)), 'Econ Update Dashboard '!$J$12)))</f>
        <v>▲</v>
      </c>
      <c r="F85" s="223">
        <f t="shared" si="22"/>
        <v>6.4</v>
      </c>
      <c r="G85" s="250"/>
      <c r="H85" s="239">
        <f>'Main Survey'!E70</f>
        <v>3.8</v>
      </c>
      <c r="I85" s="240" t="str">
        <f>IF((ROUND(H85,1))&lt;(ROUND(G85,1)),'Econ Update Dashboard '!$H$12, IF((ROUND( H85,1))&gt;(ROUND(G85,1)), 'Econ Update Dashboard '!$I$12, IF((ROUND(H85,1))=(ROUND(G85,1)), 'Econ Update Dashboard '!$J$12)))</f>
        <v>▲</v>
      </c>
      <c r="J85" s="226">
        <f t="shared" si="23"/>
        <v>3.8</v>
      </c>
      <c r="K85" s="249"/>
      <c r="L85" s="239">
        <f>'Main Survey'!F70</f>
        <v>4.4000000000000004</v>
      </c>
      <c r="M85" s="240" t="str">
        <f>IF((ROUND(L85,1))&lt;(ROUND(K85,1)),'Econ Update Dashboard '!$H$12, IF((ROUND( L85,1))&gt;(ROUND(K85,1)), 'Econ Update Dashboard '!$I$12, IF((ROUND(L85,1))=(ROUND(K85,1)), 'Econ Update Dashboard '!$J$12)))</f>
        <v>▲</v>
      </c>
      <c r="N85" s="227">
        <f t="shared" si="24"/>
        <v>4.4000000000000004</v>
      </c>
      <c r="O85" s="250"/>
      <c r="P85" s="239">
        <f>'Main Survey'!G70</f>
        <v>4.8</v>
      </c>
      <c r="Q85" s="240" t="str">
        <f>IF((ROUND(P85,1))&lt;(ROUND(O85,1)),'Econ Update Dashboard '!$H$12, IF((ROUND( P85,1))&gt;(ROUND(O85,1)), 'Econ Update Dashboard '!$I$12, IF((ROUND(P85,1))=(ROUND(O85,1)), 'Econ Update Dashboard '!$J$12)))</f>
        <v>▲</v>
      </c>
      <c r="R85" s="227">
        <f t="shared" si="25"/>
        <v>4.8</v>
      </c>
      <c r="S85" s="466"/>
      <c r="T85" s="466"/>
      <c r="U85" s="467"/>
    </row>
    <row r="86" spans="1:21" ht="16.5" customHeight="1">
      <c r="A86" s="213" t="s">
        <v>80</v>
      </c>
      <c r="B86" s="214"/>
      <c r="C86" s="215">
        <f>AVERAGE(C72:C85)</f>
        <v>5.4734146748793959</v>
      </c>
      <c r="D86" s="216">
        <f>'Main Survey'!D71</f>
        <v>5.4997979626779827</v>
      </c>
      <c r="E86" s="241" t="str">
        <f>IF((ROUND(D86,1))&lt;(ROUND(C86,1)),'Econ Update Dashboard '!$H$12, IF((ROUND( D86,1))&gt;(ROUND(C86,1)), 'Econ Update Dashboard '!$I$12, IF((ROUND(D86,1))=(ROUND(C86,1)), 'Econ Update Dashboard '!$J$12)))</f>
        <v xml:space="preserve"> </v>
      </c>
      <c r="F86" s="242" t="str">
        <f t="shared" ref="F86" si="26">IF(AND(C86&lt;&gt;"",D86&lt;&gt;"",IF(AND(C86&lt;&gt;"",D86&lt;&gt;""),ROUND(D86,1)-ROUND(C86,1),FALSE)&lt;&gt;0),ROUND(D86,1)-ROUND(C86,1),IF(OR(C86="",D86=""),"","-"))</f>
        <v>-</v>
      </c>
      <c r="G86" s="215">
        <f>AVERAGE(G72:G85)</f>
        <v>3.7238231081479873</v>
      </c>
      <c r="H86" s="216">
        <f>'Main Survey'!E71</f>
        <v>3.9116005607572717</v>
      </c>
      <c r="I86" s="217" t="str">
        <f>IF((ROUND(H86,1))&lt;(ROUND(G86,1)),'Econ Update Dashboard '!$H$12, IF((ROUND( H86,1))&gt;(ROUND(G86,1)), 'Econ Update Dashboard '!$I$12, IF((ROUND(H86,1))=(ROUND(G86,1)), 'Econ Update Dashboard '!$J$12)))</f>
        <v>▲</v>
      </c>
      <c r="J86" s="243">
        <f t="shared" ref="J86" si="27">IF(AND(G86&lt;&gt;"",H86&lt;&gt;"",IF(AND(G86&lt;&gt;"",H86&lt;&gt;""),ROUND(H86,1)-ROUND(G86,1),FALSE)&lt;&gt;0),ROUND(H86,1)-ROUND(G86,1),IF(OR(G86="",H86=""),"","-"))</f>
        <v>0.19999999999999973</v>
      </c>
      <c r="K86" s="215">
        <f>AVERAGE(K72:K85)</f>
        <v>4.2726988319397075</v>
      </c>
      <c r="L86" s="216">
        <f>'Main Survey'!F71</f>
        <v>4.352835246049513</v>
      </c>
      <c r="M86" s="241" t="str">
        <f>IF((ROUND(L86,1))&lt;(ROUND(K86,1)),'Econ Update Dashboard '!$H$12, IF((ROUND( L86,1))&gt;(ROUND(K86,1)), 'Econ Update Dashboard '!$I$12, IF((ROUND(L86,1))=(ROUND(K86,1)), 'Econ Update Dashboard '!$J$12)))</f>
        <v>▲</v>
      </c>
      <c r="N86" s="244">
        <f t="shared" ref="N86" si="28">IF(AND(K86&lt;&gt;"",L86&lt;&gt;"",IF(AND(K86&lt;&gt;"",L86&lt;&gt;""),ROUND(L86,1)-ROUND(K86,1),FALSE)&lt;&gt;0),ROUND(L86,1)-ROUND(K86,1),IF(OR(K86="",L86=""),"","-"))</f>
        <v>0.10000000000000053</v>
      </c>
      <c r="O86" s="215">
        <f>AVERAGE(O72:O85)</f>
        <v>4.7666570933570167</v>
      </c>
      <c r="P86" s="216">
        <f>'Main Survey'!G71</f>
        <v>5.1082799559792589</v>
      </c>
      <c r="Q86" s="217" t="str">
        <f>IF((ROUND(P86,1))&lt;(ROUND(O86,1)),'Econ Update Dashboard '!$H$12, IF((ROUND( P86,1))&gt;(ROUND(O86,1)), 'Econ Update Dashboard '!$I$12, IF((ROUND(P86,1))=(ROUND(O86,1)), 'Econ Update Dashboard '!$J$12)))</f>
        <v>▲</v>
      </c>
      <c r="R86" s="243">
        <f t="shared" ref="R86" si="29">IF(AND(O86&lt;&gt;"",P86&lt;&gt;"",IF(AND(O86&lt;&gt;"",P86&lt;&gt;""),ROUND(P86,1)-ROUND(O86,1),FALSE)&lt;&gt;0),ROUND(P86,1)-ROUND(O86,1),IF(OR(O86="",P86=""),"","-"))</f>
        <v>0.29999999999999982</v>
      </c>
      <c r="S86" s="466"/>
      <c r="T86" s="466"/>
      <c r="U86" s="467"/>
    </row>
    <row r="87" spans="1:21">
      <c r="A87" s="463"/>
      <c r="B87" s="463"/>
      <c r="C87" s="463"/>
      <c r="D87" s="463"/>
      <c r="E87" s="463"/>
      <c r="F87" s="463"/>
      <c r="G87" s="463"/>
      <c r="H87" s="463"/>
      <c r="I87" s="463"/>
      <c r="J87" s="463"/>
      <c r="K87" s="463"/>
      <c r="L87" s="463"/>
      <c r="M87" s="463"/>
      <c r="N87" s="463"/>
      <c r="O87" s="463"/>
      <c r="P87" s="463"/>
      <c r="Q87" s="463"/>
      <c r="R87" s="463"/>
      <c r="S87" s="466"/>
      <c r="T87" s="466"/>
      <c r="U87" s="467"/>
    </row>
    <row r="88" spans="1:21">
      <c r="A88" s="463"/>
      <c r="B88" s="463"/>
      <c r="C88" s="463"/>
      <c r="D88" s="463"/>
      <c r="E88" s="463"/>
      <c r="F88" s="463"/>
      <c r="G88" s="463"/>
      <c r="H88" s="463"/>
      <c r="I88" s="463"/>
      <c r="J88" s="463"/>
      <c r="K88" s="463"/>
      <c r="L88" s="463"/>
      <c r="M88" s="463"/>
      <c r="N88" s="463"/>
      <c r="O88" s="463"/>
      <c r="P88" s="463"/>
      <c r="Q88" s="463"/>
      <c r="R88" s="463"/>
      <c r="S88" s="466"/>
      <c r="T88" s="466"/>
      <c r="U88" s="467"/>
    </row>
    <row r="89" spans="1:21">
      <c r="A89" s="463"/>
      <c r="B89" s="463"/>
      <c r="C89" s="463"/>
      <c r="D89" s="463"/>
      <c r="E89" s="463"/>
      <c r="F89" s="463"/>
      <c r="G89" s="463"/>
      <c r="H89" s="463"/>
      <c r="I89" s="463"/>
      <c r="J89" s="463"/>
      <c r="K89" s="463"/>
      <c r="L89" s="463"/>
      <c r="M89" s="463"/>
      <c r="N89" s="463"/>
      <c r="O89" s="463"/>
      <c r="P89" s="463"/>
      <c r="Q89" s="463"/>
      <c r="R89" s="463"/>
      <c r="S89" s="466"/>
      <c r="T89" s="466"/>
      <c r="U89" s="467"/>
    </row>
    <row r="90" spans="1:21">
      <c r="A90" s="463"/>
      <c r="B90" s="463"/>
      <c r="C90" s="463"/>
      <c r="D90" s="463"/>
      <c r="E90" s="463"/>
      <c r="F90" s="463"/>
      <c r="G90" s="463"/>
      <c r="H90" s="463"/>
      <c r="I90" s="463"/>
      <c r="J90" s="463"/>
      <c r="K90" s="463"/>
      <c r="L90" s="463"/>
      <c r="M90" s="463"/>
      <c r="N90" s="463"/>
      <c r="O90" s="463"/>
      <c r="P90" s="463"/>
      <c r="Q90" s="463"/>
      <c r="R90" s="463"/>
      <c r="S90" s="466"/>
      <c r="T90" s="466"/>
      <c r="U90" s="467"/>
    </row>
    <row r="91" spans="1:21">
      <c r="A91" s="463"/>
      <c r="B91" s="463"/>
      <c r="C91" s="463"/>
      <c r="D91" s="463"/>
      <c r="E91" s="463"/>
      <c r="F91" s="463"/>
      <c r="G91" s="463"/>
      <c r="H91" s="463"/>
      <c r="I91" s="463"/>
      <c r="J91" s="463"/>
      <c r="K91" s="463"/>
      <c r="L91" s="463"/>
      <c r="M91" s="463"/>
      <c r="N91" s="463"/>
      <c r="O91" s="463"/>
      <c r="P91" s="463"/>
      <c r="Q91" s="463"/>
      <c r="R91" s="463"/>
      <c r="S91" s="466"/>
      <c r="T91" s="466"/>
      <c r="U91" s="467"/>
    </row>
    <row r="92" spans="1:21">
      <c r="A92" s="463"/>
      <c r="B92" s="463"/>
      <c r="C92" s="463"/>
      <c r="D92" s="463"/>
      <c r="E92" s="463"/>
      <c r="F92" s="463"/>
      <c r="G92" s="463"/>
      <c r="H92" s="463"/>
      <c r="I92" s="463"/>
      <c r="J92" s="463"/>
      <c r="K92" s="463"/>
      <c r="L92" s="463"/>
      <c r="M92" s="463"/>
      <c r="N92" s="463"/>
      <c r="O92" s="463"/>
      <c r="P92" s="463"/>
      <c r="Q92" s="463"/>
      <c r="R92" s="463"/>
      <c r="S92" s="466"/>
      <c r="T92" s="466"/>
      <c r="U92" s="467"/>
    </row>
    <row r="93" spans="1:21">
      <c r="A93" s="463"/>
      <c r="B93" s="463"/>
      <c r="C93" s="463"/>
      <c r="D93" s="463"/>
      <c r="E93" s="463"/>
      <c r="F93" s="463"/>
      <c r="G93" s="463"/>
      <c r="H93" s="463"/>
      <c r="I93" s="463"/>
      <c r="J93" s="463"/>
      <c r="K93" s="463"/>
      <c r="L93" s="463"/>
      <c r="M93" s="463"/>
      <c r="N93" s="463"/>
      <c r="O93" s="463"/>
      <c r="P93" s="463"/>
      <c r="Q93" s="463"/>
      <c r="R93" s="463"/>
      <c r="S93" s="466"/>
      <c r="T93" s="466"/>
      <c r="U93" s="467"/>
    </row>
    <row r="94" spans="1:21" ht="15.75" customHeight="1">
      <c r="A94" s="540" t="s">
        <v>182</v>
      </c>
      <c r="B94" s="540"/>
      <c r="C94" s="540"/>
      <c r="D94" s="540"/>
      <c r="E94" s="540"/>
      <c r="F94" s="540"/>
      <c r="G94" s="540"/>
      <c r="H94" s="540"/>
      <c r="I94" s="540"/>
      <c r="J94" s="540"/>
      <c r="K94" s="124"/>
      <c r="L94" s="124"/>
      <c r="M94" s="124"/>
      <c r="N94" s="124"/>
      <c r="O94" s="124"/>
      <c r="P94" s="124"/>
      <c r="Q94" s="124"/>
      <c r="R94" s="124"/>
      <c r="S94" s="466"/>
      <c r="T94" s="466"/>
      <c r="U94" s="467"/>
    </row>
    <row r="95" spans="1:21" ht="15.75" thickBot="1">
      <c r="A95" s="246"/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466"/>
      <c r="T95" s="466"/>
      <c r="U95" s="467"/>
    </row>
    <row r="96" spans="1:21" ht="12.75" customHeight="1">
      <c r="A96" s="77"/>
      <c r="B96" s="247"/>
      <c r="C96" s="533" t="s">
        <v>198</v>
      </c>
      <c r="D96" s="534"/>
      <c r="E96" s="534"/>
      <c r="F96" s="535"/>
      <c r="G96" s="533" t="s">
        <v>199</v>
      </c>
      <c r="H96" s="534"/>
      <c r="I96" s="534"/>
      <c r="J96" s="535"/>
      <c r="K96" s="533" t="s">
        <v>200</v>
      </c>
      <c r="L96" s="534"/>
      <c r="M96" s="534"/>
      <c r="N96" s="535"/>
      <c r="O96" s="533" t="s">
        <v>201</v>
      </c>
      <c r="P96" s="534"/>
      <c r="Q96" s="534"/>
      <c r="R96" s="535"/>
      <c r="S96" s="466"/>
      <c r="T96" s="466"/>
      <c r="U96" s="467"/>
    </row>
    <row r="97" spans="1:21" ht="12.75">
      <c r="A97" s="208"/>
      <c r="B97" s="209" t="s">
        <v>65</v>
      </c>
      <c r="C97" s="210" t="s">
        <v>223</v>
      </c>
      <c r="D97" s="211" t="s">
        <v>75</v>
      </c>
      <c r="E97" s="536" t="s">
        <v>76</v>
      </c>
      <c r="F97" s="537"/>
      <c r="G97" s="210" t="s">
        <v>223</v>
      </c>
      <c r="H97" s="211" t="s">
        <v>75</v>
      </c>
      <c r="I97" s="538" t="s">
        <v>76</v>
      </c>
      <c r="J97" s="539"/>
      <c r="K97" s="210" t="s">
        <v>223</v>
      </c>
      <c r="L97" s="211" t="s">
        <v>75</v>
      </c>
      <c r="M97" s="536" t="s">
        <v>76</v>
      </c>
      <c r="N97" s="537"/>
      <c r="O97" s="210" t="s">
        <v>223</v>
      </c>
      <c r="P97" s="211" t="s">
        <v>75</v>
      </c>
      <c r="Q97" s="538" t="s">
        <v>76</v>
      </c>
      <c r="R97" s="539"/>
      <c r="S97" s="466"/>
      <c r="T97" s="466"/>
      <c r="U97" s="467"/>
    </row>
    <row r="98" spans="1:21">
      <c r="A98" s="218" t="str">
        <f>'Main Survey'!A145</f>
        <v xml:space="preserve">  BMO Capital Markets</v>
      </c>
      <c r="B98" s="219">
        <f>'Main Survey'!B145</f>
        <v>45275</v>
      </c>
      <c r="C98" s="220"/>
      <c r="D98" s="221">
        <f>'Main Survey'!J145</f>
        <v>0</v>
      </c>
      <c r="E98" s="222" t="str">
        <f>IF((ROUND(D98,1))&lt;(ROUND(C98,1)),'Econ Update Dashboard '!$H$12, IF((ROUND( D98,1))&gt;(ROUND(C98,1)), 'Econ Update Dashboard '!$I$12, IF((ROUND(D98,1))=(ROUND(C98,1)), 'Econ Update Dashboard '!$J$12)))</f>
        <v xml:space="preserve"> </v>
      </c>
      <c r="F98" s="223">
        <f t="shared" ref="F98:F111" si="30">ROUND(D98,1)-ROUND(C98,1)</f>
        <v>0</v>
      </c>
      <c r="G98" s="224"/>
      <c r="H98" s="221">
        <f>'Main Survey'!K145</f>
        <v>0</v>
      </c>
      <c r="I98" s="225" t="str">
        <f>IF((ROUND(H98,1))&lt;(ROUND(G98,1)),'Econ Update Dashboard '!$H$12, IF((ROUND( H98,1))&gt;(ROUND(G98,1)), 'Econ Update Dashboard '!$I$12, IF((ROUND(H98,1))=(ROUND(G98,1)), 'Econ Update Dashboard '!$J$12)))</f>
        <v xml:space="preserve"> </v>
      </c>
      <c r="J98" s="226">
        <f t="shared" ref="J98:J111" si="31">ROUND(H98,1)-ROUND(G98,1)</f>
        <v>0</v>
      </c>
      <c r="K98" s="220"/>
      <c r="L98" s="221">
        <f>'Main Survey'!L145</f>
        <v>0</v>
      </c>
      <c r="M98" s="222" t="str">
        <f>IF((ROUND(L98,1))&lt;(ROUND(K98,1)),'Econ Update Dashboard '!$H$12, IF((ROUND( L98,1))&gt;(ROUND(K98,1)), 'Econ Update Dashboard '!$I$12, IF((ROUND(L98,1))=(ROUND(K98,1)), 'Econ Update Dashboard '!$J$12)))</f>
        <v xml:space="preserve"> </v>
      </c>
      <c r="N98" s="227">
        <f t="shared" ref="N98:N111" si="32">ROUND(L98,1)-ROUND(K98,1)</f>
        <v>0</v>
      </c>
      <c r="O98" s="224"/>
      <c r="P98" s="221">
        <f>'Main Survey'!M145</f>
        <v>0</v>
      </c>
      <c r="Q98" s="225" t="str">
        <f>IF((ROUND(P98,1))&lt;(ROUND(O98,1)),'Econ Update Dashboard '!$H$12, IF((ROUND( P98,1))&gt;(ROUND(O98,1)), 'Econ Update Dashboard '!$I$12, IF((ROUND(P98,1))=(ROUND(O98,1)), 'Econ Update Dashboard '!$J$12)))</f>
        <v xml:space="preserve"> </v>
      </c>
      <c r="R98" s="226">
        <f t="shared" ref="R98:R111" si="33">ROUND(P98,1)-ROUND(O98,1)</f>
        <v>0</v>
      </c>
      <c r="S98" s="466"/>
      <c r="T98" s="466"/>
      <c r="U98" s="467"/>
    </row>
    <row r="99" spans="1:21">
      <c r="A99" s="218" t="str">
        <f>'Main Survey'!A146</f>
        <v xml:space="preserve">  Central 1 Credit Union</v>
      </c>
      <c r="B99" s="228">
        <f>'Main Survey'!B146</f>
        <v>45250</v>
      </c>
      <c r="C99" s="229"/>
      <c r="D99" s="230">
        <f>'Main Survey'!J146</f>
        <v>-13</v>
      </c>
      <c r="E99" s="233" t="str">
        <f>IF((ROUND(D99,1))&lt;(ROUND(C99,1)),'Econ Update Dashboard '!$H$12, IF((ROUND( D99,1))&gt;(ROUND(C99,1)), 'Econ Update Dashboard '!$I$12, IF((ROUND(D99,1))=(ROUND(C99,1)), 'Econ Update Dashboard '!$J$12)))</f>
        <v>▼</v>
      </c>
      <c r="F99" s="223">
        <f t="shared" si="30"/>
        <v>-13</v>
      </c>
      <c r="G99" s="232"/>
      <c r="H99" s="230">
        <f>'Main Survey'!K146</f>
        <v>8</v>
      </c>
      <c r="I99" s="231" t="str">
        <f>IF((ROUND(H99,1))&lt;(ROUND(G99,1)),'Econ Update Dashboard '!$H$12, IF((ROUND( H99,1))&gt;(ROUND(G99,1)), 'Econ Update Dashboard '!$I$12, IF((ROUND(H99,1))=(ROUND(G99,1)), 'Econ Update Dashboard '!$J$12)))</f>
        <v>▲</v>
      </c>
      <c r="J99" s="226">
        <f t="shared" si="31"/>
        <v>8</v>
      </c>
      <c r="K99" s="229"/>
      <c r="L99" s="230">
        <f>'Main Survey'!L146</f>
        <v>10</v>
      </c>
      <c r="M99" s="222" t="str">
        <f>IF((ROUND(L99,1))&lt;(ROUND(K99,1)),'Econ Update Dashboard '!$H$12, IF((ROUND( L99,1))&gt;(ROUND(K99,1)), 'Econ Update Dashboard '!$I$12, IF((ROUND(L99,1))=(ROUND(K99,1)), 'Econ Update Dashboard '!$J$12)))</f>
        <v>▲</v>
      </c>
      <c r="N99" s="234">
        <f t="shared" si="32"/>
        <v>10</v>
      </c>
      <c r="O99" s="232"/>
      <c r="P99" s="230">
        <f>'Main Survey'!M146</f>
        <v>0</v>
      </c>
      <c r="Q99" s="231" t="str">
        <f>IF((ROUND(P99,1))&lt;(ROUND(O99,1)),'Econ Update Dashboard '!$H$12, IF((ROUND( P99,1))&gt;(ROUND(O99,1)), 'Econ Update Dashboard '!$I$12, IF((ROUND(P99,1))=(ROUND(O99,1)), 'Econ Update Dashboard '!$J$12)))</f>
        <v xml:space="preserve"> </v>
      </c>
      <c r="R99" s="227">
        <f t="shared" si="33"/>
        <v>0</v>
      </c>
      <c r="S99" s="466"/>
      <c r="T99" s="466"/>
      <c r="U99" s="467"/>
    </row>
    <row r="100" spans="1:21">
      <c r="A100" s="218" t="str">
        <f>'Main Survey'!A147</f>
        <v xml:space="preserve">  CIBC Capital Markets</v>
      </c>
      <c r="B100" s="228">
        <f>'Main Survey'!B147</f>
        <v>45182</v>
      </c>
      <c r="C100" s="229"/>
      <c r="D100" s="230">
        <f>'Main Survey'!J147</f>
        <v>0</v>
      </c>
      <c r="E100" s="233" t="str">
        <f>IF((ROUND(D100,1))&lt;(ROUND(C100,1)),'Econ Update Dashboard '!$H$12, IF((ROUND( D100,1))&gt;(ROUND(C100,1)), 'Econ Update Dashboard '!$I$12, IF((ROUND(D100,1))=(ROUND(C100,1)), 'Econ Update Dashboard '!$J$12)))</f>
        <v xml:space="preserve"> </v>
      </c>
      <c r="F100" s="223">
        <f t="shared" si="30"/>
        <v>0</v>
      </c>
      <c r="G100" s="232"/>
      <c r="H100" s="230">
        <f>'Main Survey'!K147</f>
        <v>0</v>
      </c>
      <c r="I100" s="231" t="str">
        <f>IF((ROUND(H100,1))&lt;(ROUND(G100,1)),'Econ Update Dashboard '!$H$12, IF((ROUND( H100,1))&gt;(ROUND(G100,1)), 'Econ Update Dashboard '!$I$12, IF((ROUND(H100,1))=(ROUND(G100,1)), 'Econ Update Dashboard '!$J$12)))</f>
        <v xml:space="preserve"> </v>
      </c>
      <c r="J100" s="226">
        <f t="shared" si="31"/>
        <v>0</v>
      </c>
      <c r="K100" s="229"/>
      <c r="L100" s="230">
        <f>'Main Survey'!L147</f>
        <v>0</v>
      </c>
      <c r="M100" s="231" t="str">
        <f>IF((ROUND(L100,1))&lt;(ROUND(K100,1)),'Econ Update Dashboard '!$H$12, IF((ROUND( L100,1))&gt;(ROUND(K100,1)), 'Econ Update Dashboard '!$I$12, IF((ROUND(L100,1))=(ROUND(K100,1)), 'Econ Update Dashboard '!$J$12)))</f>
        <v xml:space="preserve"> </v>
      </c>
      <c r="N100" s="227">
        <f t="shared" si="32"/>
        <v>0</v>
      </c>
      <c r="O100" s="232"/>
      <c r="P100" s="230">
        <f>'Main Survey'!M147</f>
        <v>0</v>
      </c>
      <c r="Q100" s="233" t="str">
        <f>IF((ROUND(P100,1))&lt;(ROUND(O100,1)),'Econ Update Dashboard '!$H$12, IF((ROUND( P100,1))&gt;(ROUND(O100,1)), 'Econ Update Dashboard '!$I$12, IF((ROUND(P100,1))=(ROUND(O100,1)), 'Econ Update Dashboard '!$J$12)))</f>
        <v xml:space="preserve"> </v>
      </c>
      <c r="R100" s="226">
        <f t="shared" si="33"/>
        <v>0</v>
      </c>
      <c r="S100" s="466"/>
      <c r="T100" s="466"/>
      <c r="U100" s="467"/>
    </row>
    <row r="101" spans="1:21">
      <c r="A101" s="218" t="str">
        <f>'Main Survey'!A148</f>
        <v xml:space="preserve">  CREA </v>
      </c>
      <c r="B101" s="228">
        <f>'Main Survey'!B148</f>
        <v>45212</v>
      </c>
      <c r="C101" s="229"/>
      <c r="D101" s="230">
        <f>'Main Survey'!J148</f>
        <v>-11.8</v>
      </c>
      <c r="E101" s="233" t="str">
        <f>IF((ROUND(D101,1))&lt;(ROUND(C101,1)),'Econ Update Dashboard '!$H$12, IF((ROUND( D101,1))&gt;(ROUND(C101,1)), 'Econ Update Dashboard '!$I$12, IF((ROUND(D101,1))=(ROUND(C101,1)), 'Econ Update Dashboard '!$J$12)))</f>
        <v>▼</v>
      </c>
      <c r="F101" s="223">
        <f t="shared" si="30"/>
        <v>-11.8</v>
      </c>
      <c r="G101" s="232"/>
      <c r="H101" s="230">
        <f>'Main Survey'!K148</f>
        <v>10.8</v>
      </c>
      <c r="I101" s="231" t="str">
        <f>IF((ROUND(H101,1))&lt;(ROUND(G101,1)),'Econ Update Dashboard '!$H$12, IF((ROUND( H101,1))&gt;(ROUND(G101,1)), 'Econ Update Dashboard '!$I$12, IF((ROUND(H101,1))=(ROUND(G101,1)), 'Econ Update Dashboard '!$J$12)))</f>
        <v>▲</v>
      </c>
      <c r="J101" s="226">
        <f t="shared" si="31"/>
        <v>10.8</v>
      </c>
      <c r="K101" s="229"/>
      <c r="L101" s="230">
        <f>'Main Survey'!L148</f>
        <v>0</v>
      </c>
      <c r="M101" s="231" t="str">
        <f>IF((ROUND(L101,1))&lt;(ROUND(K101,1)),'Econ Update Dashboard '!$H$12, IF((ROUND( L101,1))&gt;(ROUND(K101,1)), 'Econ Update Dashboard '!$I$12, IF((ROUND(L101,1))=(ROUND(K101,1)), 'Econ Update Dashboard '!$J$12)))</f>
        <v xml:space="preserve"> </v>
      </c>
      <c r="N101" s="227">
        <f t="shared" si="32"/>
        <v>0</v>
      </c>
      <c r="O101" s="232"/>
      <c r="P101" s="230">
        <f>'Main Survey'!M148</f>
        <v>0</v>
      </c>
      <c r="Q101" s="233" t="str">
        <f>IF((ROUND(P101,1))&lt;(ROUND(O101,1)),'Econ Update Dashboard '!$H$12, IF((ROUND( P101,1))&gt;(ROUND(O101,1)), 'Econ Update Dashboard '!$I$12, IF((ROUND(P101,1))=(ROUND(O101,1)), 'Econ Update Dashboard '!$J$12)))</f>
        <v xml:space="preserve"> </v>
      </c>
      <c r="R101" s="226">
        <f t="shared" si="33"/>
        <v>0</v>
      </c>
      <c r="S101" s="466"/>
      <c r="T101" s="466"/>
      <c r="U101" s="467"/>
    </row>
    <row r="102" spans="1:21">
      <c r="A102" s="218" t="str">
        <f>'Main Survey'!A149</f>
        <v xml:space="preserve">  Desjardins</v>
      </c>
      <c r="B102" s="228">
        <f>'Main Survey'!B149</f>
        <v>45223</v>
      </c>
      <c r="C102" s="229">
        <v>-3.9482622122560374</v>
      </c>
      <c r="D102" s="230">
        <f>'Main Survey'!J149</f>
        <v>-13.5</v>
      </c>
      <c r="E102" s="233" t="str">
        <f>IF((ROUND(D102,1))&lt;(ROUND(C102,1)),'Econ Update Dashboard '!$H$12, IF((ROUND( D102,1))&gt;(ROUND(C102,1)), 'Econ Update Dashboard '!$I$12, IF((ROUND(D102,1))=(ROUND(C102,1)), 'Econ Update Dashboard '!$J$12)))</f>
        <v>▼</v>
      </c>
      <c r="F102" s="223">
        <f t="shared" si="30"/>
        <v>-9.6</v>
      </c>
      <c r="G102" s="232">
        <v>13.342758068249028</v>
      </c>
      <c r="H102" s="230">
        <f>'Main Survey'!K149</f>
        <v>-10.9</v>
      </c>
      <c r="I102" s="231" t="str">
        <f>IF((ROUND(H102,1))&lt;(ROUND(G102,1)),'Econ Update Dashboard '!$H$12, IF((ROUND( H102,1))&gt;(ROUND(G102,1)), 'Econ Update Dashboard '!$I$12, IF((ROUND(H102,1))=(ROUND(G102,1)), 'Econ Update Dashboard '!$J$12)))</f>
        <v>▼</v>
      </c>
      <c r="J102" s="226">
        <f t="shared" si="31"/>
        <v>-24.200000000000003</v>
      </c>
      <c r="K102" s="229"/>
      <c r="L102" s="230">
        <f>'Main Survey'!L149</f>
        <v>0</v>
      </c>
      <c r="M102" s="231" t="str">
        <f>IF((ROUND(L102,1))&lt;(ROUND(K102,1)),'Econ Update Dashboard '!$H$12, IF((ROUND( L102,1))&gt;(ROUND(K102,1)), 'Econ Update Dashboard '!$I$12, IF((ROUND(L102,1))=(ROUND(K102,1)), 'Econ Update Dashboard '!$J$12)))</f>
        <v xml:space="preserve"> </v>
      </c>
      <c r="N102" s="227">
        <f t="shared" si="32"/>
        <v>0</v>
      </c>
      <c r="O102" s="232"/>
      <c r="P102" s="230">
        <f>'Main Survey'!M149</f>
        <v>0</v>
      </c>
      <c r="Q102" s="233" t="str">
        <f>IF((ROUND(P102,1))&lt;(ROUND(O102,1)),'Econ Update Dashboard '!$H$12, IF((ROUND( P102,1))&gt;(ROUND(O102,1)), 'Econ Update Dashboard '!$I$12, IF((ROUND(P102,1))=(ROUND(O102,1)), 'Econ Update Dashboard '!$J$12)))</f>
        <v xml:space="preserve"> </v>
      </c>
      <c r="R102" s="226">
        <f t="shared" si="33"/>
        <v>0</v>
      </c>
      <c r="S102" s="466"/>
      <c r="T102" s="466"/>
      <c r="U102" s="467"/>
    </row>
    <row r="103" spans="1:21">
      <c r="A103" s="218" t="str">
        <f>'Main Survey'!A150</f>
        <v xml:space="preserve">  Laurentian Bank Securities</v>
      </c>
      <c r="B103" s="235">
        <f>'Main Survey'!B150</f>
        <v>45187</v>
      </c>
      <c r="C103" s="232">
        <v>-16.8</v>
      </c>
      <c r="D103" s="230">
        <f>'Main Survey'!J150</f>
        <v>0</v>
      </c>
      <c r="E103" s="231" t="str">
        <f>IF((ROUND(D103,1))&lt;(ROUND(C103,1)),'Econ Update Dashboard '!$H$12, IF((ROUND( D103,1))&gt;(ROUND(C103,1)), 'Econ Update Dashboard '!$I$12, IF((ROUND(D103,1))=(ROUND(C103,1)), 'Econ Update Dashboard '!$J$12)))</f>
        <v>▲</v>
      </c>
      <c r="F103" s="237">
        <f t="shared" si="30"/>
        <v>16.8</v>
      </c>
      <c r="G103" s="232">
        <v>24.1</v>
      </c>
      <c r="H103" s="230">
        <f>'Main Survey'!K150</f>
        <v>0</v>
      </c>
      <c r="I103" s="233" t="str">
        <f>IF((ROUND(H103,1))&lt;(ROUND(G103,1)),'Econ Update Dashboard '!$H$12, IF((ROUND( H103,1))&gt;(ROUND(G103,1)), 'Econ Update Dashboard '!$I$12, IF((ROUND(H103,1))=(ROUND(G103,1)), 'Econ Update Dashboard '!$J$12)))</f>
        <v>▼</v>
      </c>
      <c r="J103" s="227">
        <f t="shared" si="31"/>
        <v>-24.1</v>
      </c>
      <c r="K103" s="229"/>
      <c r="L103" s="230">
        <f>'Main Survey'!L150</f>
        <v>0</v>
      </c>
      <c r="M103" s="236" t="str">
        <f>IF((ROUND(L103,1))&lt;(ROUND(K103,1)),'Econ Update Dashboard '!$H$12, IF((ROUND( L103,1))&gt;(ROUND(K103,1)), 'Econ Update Dashboard '!$I$12, IF((ROUND(L103,1))=(ROUND(K103,1)), 'Econ Update Dashboard '!$J$12)))</f>
        <v xml:space="preserve"> </v>
      </c>
      <c r="N103" s="234">
        <f t="shared" si="32"/>
        <v>0</v>
      </c>
      <c r="O103" s="232"/>
      <c r="P103" s="230">
        <f>'Main Survey'!M150</f>
        <v>0</v>
      </c>
      <c r="Q103" s="236" t="str">
        <f>IF((ROUND(P103,1))&lt;(ROUND(O103,1)),'Econ Update Dashboard '!$H$12, IF((ROUND( P103,1))&gt;(ROUND(O103,1)), 'Econ Update Dashboard '!$I$12, IF((ROUND(P103,1))=(ROUND(O103,1)), 'Econ Update Dashboard '!$J$12)))</f>
        <v xml:space="preserve"> </v>
      </c>
      <c r="R103" s="227">
        <f t="shared" si="33"/>
        <v>0</v>
      </c>
      <c r="S103" s="466"/>
      <c r="T103" s="466"/>
      <c r="U103" s="467"/>
    </row>
    <row r="104" spans="1:21">
      <c r="A104" s="218" t="str">
        <f>'Main Survey'!A151</f>
        <v xml:space="preserve">  National Bank of Canada</v>
      </c>
      <c r="B104" s="228">
        <f>'Main Survey'!B151</f>
        <v>45250</v>
      </c>
      <c r="C104" s="229"/>
      <c r="D104" s="230">
        <f>'Main Survey'!J151</f>
        <v>0</v>
      </c>
      <c r="E104" s="231" t="str">
        <f>IF((ROUND(D104,1))&lt;(ROUND(C104,1)),'Econ Update Dashboard '!$H$12, IF((ROUND( D104,1))&gt;(ROUND(C104,1)), 'Econ Update Dashboard '!$I$12, IF((ROUND(D104,1))=(ROUND(C104,1)), 'Econ Update Dashboard '!$J$12)))</f>
        <v xml:space="preserve"> </v>
      </c>
      <c r="F104" s="223">
        <f t="shared" si="30"/>
        <v>0</v>
      </c>
      <c r="G104" s="232"/>
      <c r="H104" s="230">
        <f>'Main Survey'!K151</f>
        <v>0</v>
      </c>
      <c r="I104" s="231" t="str">
        <f>IF((ROUND(H104,1))&lt;(ROUND(G104,1)),'Econ Update Dashboard '!$H$12, IF((ROUND( H104,1))&gt;(ROUND(G104,1)), 'Econ Update Dashboard '!$I$12, IF((ROUND(H104,1))=(ROUND(G104,1)), 'Econ Update Dashboard '!$J$12)))</f>
        <v xml:space="preserve"> </v>
      </c>
      <c r="J104" s="226">
        <f t="shared" si="31"/>
        <v>0</v>
      </c>
      <c r="K104" s="229"/>
      <c r="L104" s="230">
        <f>'Main Survey'!L151</f>
        <v>0</v>
      </c>
      <c r="M104" s="231" t="str">
        <f>IF((ROUND(L104,1))&lt;(ROUND(K104,1)),'Econ Update Dashboard '!$H$12, IF((ROUND( L104,1))&gt;(ROUND(K104,1)), 'Econ Update Dashboard '!$I$12, IF((ROUND(L104,1))=(ROUND(K104,1)), 'Econ Update Dashboard '!$J$12)))</f>
        <v xml:space="preserve"> </v>
      </c>
      <c r="N104" s="227">
        <f t="shared" si="32"/>
        <v>0</v>
      </c>
      <c r="O104" s="232"/>
      <c r="P104" s="230">
        <f>'Main Survey'!M151</f>
        <v>0</v>
      </c>
      <c r="Q104" s="233" t="str">
        <f>IF((ROUND(P104,1))&lt;(ROUND(O104,1)),'Econ Update Dashboard '!$H$12, IF((ROUND( P104,1))&gt;(ROUND(O104,1)), 'Econ Update Dashboard '!$I$12, IF((ROUND(P104,1))=(ROUND(O104,1)), 'Econ Update Dashboard '!$J$12)))</f>
        <v xml:space="preserve"> </v>
      </c>
      <c r="R104" s="226">
        <f t="shared" si="33"/>
        <v>0</v>
      </c>
      <c r="S104" s="466"/>
      <c r="T104" s="466"/>
      <c r="U104" s="467"/>
    </row>
    <row r="105" spans="1:21">
      <c r="A105" s="218" t="str">
        <f>'Main Survey'!A152</f>
        <v xml:space="preserve">  Quantitative Economic Decisions</v>
      </c>
      <c r="B105" s="228">
        <f>'Main Survey'!B152</f>
        <v>45190</v>
      </c>
      <c r="C105" s="229"/>
      <c r="D105" s="230">
        <f>'Main Survey'!J152</f>
        <v>0</v>
      </c>
      <c r="E105" s="231" t="str">
        <f>IF((ROUND(D105,1))&lt;(ROUND(C105,1)),'Econ Update Dashboard '!$H$12, IF((ROUND( D105,1))&gt;(ROUND(C105,1)), 'Econ Update Dashboard '!$I$12, IF((ROUND(D105,1))=(ROUND(C105,1)), 'Econ Update Dashboard '!$J$12)))</f>
        <v xml:space="preserve"> </v>
      </c>
      <c r="F105" s="223">
        <f t="shared" si="30"/>
        <v>0</v>
      </c>
      <c r="G105" s="232"/>
      <c r="H105" s="230">
        <f>'Main Survey'!K152</f>
        <v>0</v>
      </c>
      <c r="I105" s="231" t="str">
        <f>IF((ROUND(H105,1))&lt;(ROUND(G105,1)),'Econ Update Dashboard '!$H$12, IF((ROUND( H105,1))&gt;(ROUND(G105,1)), 'Econ Update Dashboard '!$I$12, IF((ROUND(H105,1))=(ROUND(G105,1)), 'Econ Update Dashboard '!$J$12)))</f>
        <v xml:space="preserve"> </v>
      </c>
      <c r="J105" s="226">
        <f t="shared" si="31"/>
        <v>0</v>
      </c>
      <c r="K105" s="229"/>
      <c r="L105" s="230">
        <f>'Main Survey'!L152</f>
        <v>0</v>
      </c>
      <c r="M105" s="231" t="str">
        <f>IF((ROUND(L105,1))&lt;(ROUND(K105,1)),'Econ Update Dashboard '!$H$12, IF((ROUND( L105,1))&gt;(ROUND(K105,1)), 'Econ Update Dashboard '!$I$12, IF((ROUND(L105,1))=(ROUND(K105,1)), 'Econ Update Dashboard '!$J$12)))</f>
        <v xml:space="preserve"> </v>
      </c>
      <c r="N105" s="227">
        <f t="shared" si="32"/>
        <v>0</v>
      </c>
      <c r="O105" s="232"/>
      <c r="P105" s="230">
        <f>'Main Survey'!M152</f>
        <v>0</v>
      </c>
      <c r="Q105" s="233" t="str">
        <f>IF((ROUND(P105,1))&lt;(ROUND(O105,1)),'Econ Update Dashboard '!$H$12, IF((ROUND( P105,1))&gt;(ROUND(O105,1)), 'Econ Update Dashboard '!$I$12, IF((ROUND(P105,1))=(ROUND(O105,1)), 'Econ Update Dashboard '!$J$12)))</f>
        <v xml:space="preserve"> </v>
      </c>
      <c r="R105" s="226">
        <f t="shared" si="33"/>
        <v>0</v>
      </c>
      <c r="S105" s="466"/>
      <c r="T105" s="466"/>
      <c r="U105" s="467"/>
    </row>
    <row r="106" spans="1:21">
      <c r="A106" s="218" t="str">
        <f>'Main Survey'!A153</f>
        <v xml:space="preserve">  RBC Financial Group</v>
      </c>
      <c r="B106" s="228">
        <f>'Main Survey'!B153</f>
        <v>45258</v>
      </c>
      <c r="C106" s="229"/>
      <c r="D106" s="230">
        <f>'Main Survey'!J153</f>
        <v>-11.4</v>
      </c>
      <c r="E106" s="233" t="str">
        <f>IF((ROUND(D106,1))&lt;(ROUND(C106,1)),'Econ Update Dashboard '!$H$12, IF((ROUND( D106,1))&gt;(ROUND(C106,1)), 'Econ Update Dashboard '!$I$12, IF((ROUND(D106,1))=(ROUND(C106,1)), 'Econ Update Dashboard '!$J$12)))</f>
        <v>▼</v>
      </c>
      <c r="F106" s="223">
        <f t="shared" si="30"/>
        <v>-11.4</v>
      </c>
      <c r="G106" s="232"/>
      <c r="H106" s="230">
        <f>'Main Survey'!K153</f>
        <v>8.9</v>
      </c>
      <c r="I106" s="231" t="str">
        <f>IF((ROUND(H106,1))&lt;(ROUND(G106,1)),'Econ Update Dashboard '!$H$12, IF((ROUND( H106,1))&gt;(ROUND(G106,1)), 'Econ Update Dashboard '!$I$12, IF((ROUND(H106,1))=(ROUND(G106,1)), 'Econ Update Dashboard '!$J$12)))</f>
        <v>▲</v>
      </c>
      <c r="J106" s="226">
        <f t="shared" si="31"/>
        <v>8.9</v>
      </c>
      <c r="K106" s="229"/>
      <c r="L106" s="230">
        <f>'Main Survey'!L153</f>
        <v>30.4</v>
      </c>
      <c r="M106" s="231" t="str">
        <f>IF((ROUND(L106,1))&lt;(ROUND(K106,1)),'Econ Update Dashboard '!$H$12, IF((ROUND( L106,1))&gt;(ROUND(K106,1)), 'Econ Update Dashboard '!$I$12, IF((ROUND(L106,1))=(ROUND(K106,1)), 'Econ Update Dashboard '!$J$12)))</f>
        <v>▲</v>
      </c>
      <c r="N106" s="227">
        <f t="shared" si="32"/>
        <v>30.4</v>
      </c>
      <c r="O106" s="232"/>
      <c r="P106" s="230">
        <f>'Main Survey'!M153</f>
        <v>0</v>
      </c>
      <c r="Q106" s="231" t="str">
        <f>IF((ROUND(P106,1))&lt;(ROUND(O106,1)),'Econ Update Dashboard '!$H$12, IF((ROUND( P106,1))&gt;(ROUND(O106,1)), 'Econ Update Dashboard '!$I$12, IF((ROUND(P106,1))=(ROUND(O106,1)), 'Econ Update Dashboard '!$J$12)))</f>
        <v xml:space="preserve"> </v>
      </c>
      <c r="R106" s="227">
        <f t="shared" si="33"/>
        <v>0</v>
      </c>
      <c r="S106" s="466"/>
      <c r="T106" s="466"/>
      <c r="U106" s="467"/>
    </row>
    <row r="107" spans="1:21">
      <c r="A107" s="218" t="str">
        <f>'Main Survey'!A154</f>
        <v xml:space="preserve">  Scotiabank Group</v>
      </c>
      <c r="B107" s="228">
        <f>'Main Survey'!B154</f>
        <v>45275</v>
      </c>
      <c r="C107" s="229">
        <v>-11.4</v>
      </c>
      <c r="D107" s="230">
        <f>'Main Survey'!J154</f>
        <v>0</v>
      </c>
      <c r="E107" s="231" t="str">
        <f>IF((ROUND(D107,1))&lt;(ROUND(C107,1)),'Econ Update Dashboard '!$H$12, IF((ROUND( D107,1))&gt;(ROUND(C107,1)), 'Econ Update Dashboard '!$I$12, IF((ROUND(D107,1))=(ROUND(C107,1)), 'Econ Update Dashboard '!$J$12)))</f>
        <v>▲</v>
      </c>
      <c r="F107" s="223">
        <f t="shared" si="30"/>
        <v>11.4</v>
      </c>
      <c r="G107" s="232">
        <v>8.9</v>
      </c>
      <c r="H107" s="230">
        <f>'Main Survey'!K154</f>
        <v>0</v>
      </c>
      <c r="I107" s="233" t="str">
        <f>IF((ROUND(H107,1))&lt;(ROUND(G107,1)),'Econ Update Dashboard '!$H$12, IF((ROUND( H107,1))&gt;(ROUND(G107,1)), 'Econ Update Dashboard '!$I$12, IF((ROUND(H107,1))=(ROUND(G107,1)), 'Econ Update Dashboard '!$J$12)))</f>
        <v>▼</v>
      </c>
      <c r="J107" s="226">
        <f t="shared" si="31"/>
        <v>-8.9</v>
      </c>
      <c r="K107" s="229">
        <v>30.4</v>
      </c>
      <c r="L107" s="230">
        <f>'Main Survey'!L154</f>
        <v>0</v>
      </c>
      <c r="M107" s="233" t="str">
        <f>IF((ROUND(L107,1))&lt;(ROUND(K107,1)),'Econ Update Dashboard '!$H$12, IF((ROUND( L107,1))&gt;(ROUND(K107,1)), 'Econ Update Dashboard '!$I$12, IF((ROUND(L107,1))=(ROUND(K107,1)), 'Econ Update Dashboard '!$J$12)))</f>
        <v>▼</v>
      </c>
      <c r="N107" s="227">
        <f t="shared" si="32"/>
        <v>-30.4</v>
      </c>
      <c r="O107" s="232"/>
      <c r="P107" s="230">
        <f>'Main Survey'!M154</f>
        <v>0</v>
      </c>
      <c r="Q107" s="233" t="str">
        <f>IF((ROUND(P107,1))&lt;(ROUND(O107,1)),'Econ Update Dashboard '!$H$12, IF((ROUND( P107,1))&gt;(ROUND(O107,1)), 'Econ Update Dashboard '!$I$12, IF((ROUND(P107,1))=(ROUND(O107,1)), 'Econ Update Dashboard '!$J$12)))</f>
        <v xml:space="preserve"> </v>
      </c>
      <c r="R107" s="226">
        <f t="shared" si="33"/>
        <v>0</v>
      </c>
      <c r="S107" s="466"/>
      <c r="T107" s="466"/>
      <c r="U107" s="467"/>
    </row>
    <row r="108" spans="1:21">
      <c r="A108" s="218" t="str">
        <f>'Main Survey'!A155</f>
        <v xml:space="preserve">  Stokes Economic Consulting</v>
      </c>
      <c r="B108" s="228">
        <f>'Main Survey'!B155</f>
        <v>45148</v>
      </c>
      <c r="C108" s="229"/>
      <c r="D108" s="230">
        <f>'Main Survey'!J155</f>
        <v>0</v>
      </c>
      <c r="E108" s="231" t="str">
        <f>IF((ROUND(D108,1))&lt;(ROUND(C108,1)),'Econ Update Dashboard '!$H$12, IF((ROUND( D108,1))&gt;(ROUND(C108,1)), 'Econ Update Dashboard '!$I$12, IF((ROUND(D108,1))=(ROUND(C108,1)), 'Econ Update Dashboard '!$J$12)))</f>
        <v xml:space="preserve"> </v>
      </c>
      <c r="F108" s="223">
        <f t="shared" si="30"/>
        <v>0</v>
      </c>
      <c r="G108" s="232"/>
      <c r="H108" s="230">
        <f>'Main Survey'!K155</f>
        <v>0</v>
      </c>
      <c r="I108" s="231" t="str">
        <f>IF((ROUND(H108,1))&lt;(ROUND(G108,1)),'Econ Update Dashboard '!$H$12, IF((ROUND( H108,1))&gt;(ROUND(G108,1)), 'Econ Update Dashboard '!$I$12, IF((ROUND(H108,1))=(ROUND(G108,1)), 'Econ Update Dashboard '!$J$12)))</f>
        <v xml:space="preserve"> </v>
      </c>
      <c r="J108" s="226">
        <f t="shared" si="31"/>
        <v>0</v>
      </c>
      <c r="K108" s="229"/>
      <c r="L108" s="230">
        <f>'Main Survey'!L155</f>
        <v>0</v>
      </c>
      <c r="M108" s="233" t="str">
        <f>IF((ROUND(L108,1))&lt;(ROUND(K108,1)),'Econ Update Dashboard '!$H$12, IF((ROUND( L108,1))&gt;(ROUND(K108,1)), 'Econ Update Dashboard '!$I$12, IF((ROUND(L108,1))=(ROUND(K108,1)), 'Econ Update Dashboard '!$J$12)))</f>
        <v xml:space="preserve"> </v>
      </c>
      <c r="N108" s="226">
        <f t="shared" si="32"/>
        <v>0</v>
      </c>
      <c r="O108" s="232"/>
      <c r="P108" s="230">
        <f>'Main Survey'!M155</f>
        <v>0</v>
      </c>
      <c r="Q108" s="233" t="str">
        <f>IF((ROUND(P108,1))&lt;(ROUND(O108,1)),'Econ Update Dashboard '!$H$12, IF((ROUND( P108,1))&gt;(ROUND(O108,1)), 'Econ Update Dashboard '!$I$12, IF((ROUND(P108,1))=(ROUND(O108,1)), 'Econ Update Dashboard '!$J$12)))</f>
        <v xml:space="preserve"> </v>
      </c>
      <c r="R108" s="226">
        <f t="shared" si="33"/>
        <v>0</v>
      </c>
      <c r="S108" s="466"/>
      <c r="T108" s="466"/>
      <c r="U108" s="467"/>
    </row>
    <row r="109" spans="1:21">
      <c r="A109" s="218" t="str">
        <f>'Main Survey'!A156</f>
        <v xml:space="preserve">  TD Bank</v>
      </c>
      <c r="B109" s="228">
        <f>'Main Survey'!B156</f>
        <v>45279</v>
      </c>
      <c r="C109" s="229"/>
      <c r="D109" s="230">
        <f>'Main Survey'!J156</f>
        <v>-13.1</v>
      </c>
      <c r="E109" s="233" t="str">
        <f>IF((ROUND(D109,1))&lt;(ROUND(C109,1)),'Econ Update Dashboard '!$H$12, IF((ROUND( D109,1))&gt;(ROUND(C109,1)), 'Econ Update Dashboard '!$I$12, IF((ROUND(D109,1))=(ROUND(C109,1)), 'Econ Update Dashboard '!$J$12)))</f>
        <v>▼</v>
      </c>
      <c r="F109" s="223">
        <f t="shared" si="30"/>
        <v>-13.1</v>
      </c>
      <c r="G109" s="232"/>
      <c r="H109" s="230">
        <f>'Main Survey'!K156</f>
        <v>2.7</v>
      </c>
      <c r="I109" s="231" t="str">
        <f>IF((ROUND(H109,1))&lt;(ROUND(G109,1)),'Econ Update Dashboard '!$H$12, IF((ROUND( H109,1))&gt;(ROUND(G109,1)), 'Econ Update Dashboard '!$I$12, IF((ROUND(H109,1))=(ROUND(G109,1)), 'Econ Update Dashboard '!$J$12)))</f>
        <v>▲</v>
      </c>
      <c r="J109" s="226">
        <f t="shared" si="31"/>
        <v>2.7</v>
      </c>
      <c r="K109" s="229"/>
      <c r="L109" s="230">
        <f>'Main Survey'!L156</f>
        <v>20.7</v>
      </c>
      <c r="M109" s="231" t="str">
        <f>IF((ROUND(L109,1))&lt;(ROUND(K109,1)),'Econ Update Dashboard '!$H$12, IF((ROUND( L109,1))&gt;(ROUND(K109,1)), 'Econ Update Dashboard '!$I$12, IF((ROUND(L109,1))=(ROUND(K109,1)), 'Econ Update Dashboard '!$J$12)))</f>
        <v>▲</v>
      </c>
      <c r="N109" s="227">
        <f t="shared" si="32"/>
        <v>20.7</v>
      </c>
      <c r="O109" s="232"/>
      <c r="P109" s="230">
        <f>'Main Survey'!M156</f>
        <v>0</v>
      </c>
      <c r="Q109" s="233" t="str">
        <f>IF((ROUND(P109,1))&lt;(ROUND(O109,1)),'Econ Update Dashboard '!$H$12, IF((ROUND( P109,1))&gt;(ROUND(O109,1)), 'Econ Update Dashboard '!$I$12, IF((ROUND(P109,1))=(ROUND(O109,1)), 'Econ Update Dashboard '!$J$12)))</f>
        <v xml:space="preserve"> </v>
      </c>
      <c r="R109" s="226">
        <f t="shared" si="33"/>
        <v>0</v>
      </c>
      <c r="S109" s="466"/>
      <c r="T109" s="466"/>
      <c r="U109" s="467"/>
    </row>
    <row r="110" spans="1:21">
      <c r="A110" s="218" t="str">
        <f>'Main Survey'!A157</f>
        <v xml:space="preserve">  The Conference Board of Canada</v>
      </c>
      <c r="B110" s="238">
        <f>'Main Survey'!B157</f>
        <v>45232</v>
      </c>
      <c r="C110" s="229">
        <v>-13</v>
      </c>
      <c r="D110" s="239">
        <f>'Main Survey'!J157</f>
        <v>0</v>
      </c>
      <c r="E110" s="240" t="str">
        <f>IF((ROUND(D110,1))&lt;(ROUND(C110,1)),'Econ Update Dashboard '!$H$12, IF((ROUND( D110,1))&gt;(ROUND(C110,1)), 'Econ Update Dashboard '!$I$12, IF((ROUND(D110,1))=(ROUND(C110,1)), 'Econ Update Dashboard '!$J$12)))</f>
        <v>▲</v>
      </c>
      <c r="F110" s="223">
        <f t="shared" si="30"/>
        <v>13</v>
      </c>
      <c r="G110" s="232">
        <v>8</v>
      </c>
      <c r="H110" s="239">
        <f>'Main Survey'!K157</f>
        <v>0</v>
      </c>
      <c r="I110" s="251" t="str">
        <f>IF((ROUND(H110,1))&lt;(ROUND(G110,1)),'Econ Update Dashboard '!$H$12, IF((ROUND( H110,1))&gt;(ROUND(G110,1)), 'Econ Update Dashboard '!$I$12, IF((ROUND(H110,1))=(ROUND(G110,1)), 'Econ Update Dashboard '!$J$12)))</f>
        <v>▼</v>
      </c>
      <c r="J110" s="227">
        <f t="shared" si="31"/>
        <v>-8</v>
      </c>
      <c r="K110" s="229">
        <v>10</v>
      </c>
      <c r="L110" s="239">
        <f>'Main Survey'!L157</f>
        <v>0</v>
      </c>
      <c r="M110" s="251" t="str">
        <f>IF((ROUND(L110,1))&lt;(ROUND(K110,1)),'Econ Update Dashboard '!$H$12, IF((ROUND( L110,1))&gt;(ROUND(K110,1)), 'Econ Update Dashboard '!$I$12, IF((ROUND(L110,1))=(ROUND(K110,1)), 'Econ Update Dashboard '!$J$12)))</f>
        <v>▼</v>
      </c>
      <c r="N110" s="227">
        <f t="shared" si="32"/>
        <v>-10</v>
      </c>
      <c r="O110" s="232"/>
      <c r="P110" s="239">
        <f>'Main Survey'!M157</f>
        <v>0</v>
      </c>
      <c r="Q110" s="240" t="str">
        <f>IF((ROUND(P110,1))&lt;(ROUND(O110,1)),'Econ Update Dashboard '!$H$12, IF((ROUND( P110,1))&gt;(ROUND(O110,1)), 'Econ Update Dashboard '!$I$12, IF((ROUND(P110,1))=(ROUND(O110,1)), 'Econ Update Dashboard '!$J$12)))</f>
        <v xml:space="preserve"> </v>
      </c>
      <c r="R110" s="227">
        <f t="shared" si="33"/>
        <v>0</v>
      </c>
      <c r="S110" s="466"/>
      <c r="T110" s="466"/>
      <c r="U110" s="467"/>
    </row>
    <row r="111" spans="1:21">
      <c r="A111" s="218" t="str">
        <f>'Main Survey'!A158</f>
        <v xml:space="preserve">  University of Toronto</v>
      </c>
      <c r="B111" s="248">
        <f>'Main Survey'!B158</f>
        <v>45224</v>
      </c>
      <c r="C111" s="249"/>
      <c r="D111" s="239">
        <f>'Main Survey'!J158</f>
        <v>0</v>
      </c>
      <c r="E111" s="240" t="str">
        <f>IF((ROUND(D111,1))&lt;(ROUND(C111,1)),'Econ Update Dashboard '!$H$12, IF((ROUND( D111,1))&gt;(ROUND(C111,1)), 'Econ Update Dashboard '!$I$12, IF((ROUND(D111,1))=(ROUND(C111,1)), 'Econ Update Dashboard '!$J$12)))</f>
        <v xml:space="preserve"> </v>
      </c>
      <c r="F111" s="223">
        <f t="shared" si="30"/>
        <v>0</v>
      </c>
      <c r="G111" s="250"/>
      <c r="H111" s="239">
        <f>'Main Survey'!K158</f>
        <v>0</v>
      </c>
      <c r="I111" s="251" t="str">
        <f>IF((ROUND(H111,1))&lt;(ROUND(G111,1)),'Econ Update Dashboard '!$H$12, IF((ROUND( H111,1))&gt;(ROUND(G111,1)), 'Econ Update Dashboard '!$I$12, IF((ROUND(H111,1))=(ROUND(G111,1)), 'Econ Update Dashboard '!$J$12)))</f>
        <v xml:space="preserve"> </v>
      </c>
      <c r="J111" s="226">
        <f t="shared" si="31"/>
        <v>0</v>
      </c>
      <c r="K111" s="249"/>
      <c r="L111" s="239">
        <f>'Main Survey'!L158</f>
        <v>0</v>
      </c>
      <c r="M111" s="240" t="str">
        <f>IF((ROUND(L111,1))&lt;(ROUND(K111,1)),'Econ Update Dashboard '!$H$12, IF((ROUND( L111,1))&gt;(ROUND(K111,1)), 'Econ Update Dashboard '!$I$12, IF((ROUND(L111,1))=(ROUND(K111,1)), 'Econ Update Dashboard '!$J$12)))</f>
        <v xml:space="preserve"> </v>
      </c>
      <c r="N111" s="227">
        <f t="shared" si="32"/>
        <v>0</v>
      </c>
      <c r="O111" s="250"/>
      <c r="P111" s="239">
        <f>'Main Survey'!M158</f>
        <v>0</v>
      </c>
      <c r="Q111" s="240" t="str">
        <f>IF((ROUND(P111,1))&lt;(ROUND(O111,1)),'Econ Update Dashboard '!$H$12, IF((ROUND( P111,1))&gt;(ROUND(O111,1)), 'Econ Update Dashboard '!$I$12, IF((ROUND(P111,1))=(ROUND(O111,1)), 'Econ Update Dashboard '!$J$12)))</f>
        <v xml:space="preserve"> </v>
      </c>
      <c r="R111" s="227">
        <f t="shared" si="33"/>
        <v>0</v>
      </c>
      <c r="S111" s="466"/>
      <c r="T111" s="466"/>
      <c r="U111" s="467"/>
    </row>
    <row r="112" spans="1:21" ht="16.5" customHeight="1">
      <c r="A112" s="213" t="s">
        <v>80</v>
      </c>
      <c r="B112" s="214"/>
      <c r="C112" s="215">
        <f>AVERAGE(C98:C111)</f>
        <v>-11.287065553064009</v>
      </c>
      <c r="D112" s="216">
        <f>'Main Survey'!J159</f>
        <v>-12.559999999999999</v>
      </c>
      <c r="E112" s="217" t="str">
        <f>IF((ROUND(D112,1))&lt;(ROUND(C112,1)),'Econ Update Dashboard '!$H$12, IF((ROUND( D112,1))&gt;(ROUND(C112,1)), 'Econ Update Dashboard '!$I$12, IF((ROUND(D112,1))=(ROUND(C112,1)), 'Econ Update Dashboard '!$J$12)))</f>
        <v>▼</v>
      </c>
      <c r="F112" s="242">
        <f t="shared" ref="F112" si="34">IF(AND(C112&lt;&gt;"",D112&lt;&gt;"",IF(AND(C112&lt;&gt;"",D112&lt;&gt;""),ROUND(D112,1)-ROUND(C112,1),FALSE)&lt;&gt;0),ROUND(D112,1)-ROUND(C112,1),IF(OR(C112="",D112=""),"","-"))</f>
        <v>-1.2999999999999989</v>
      </c>
      <c r="G112" s="215">
        <f>AVERAGE(G98:G111)</f>
        <v>13.585689517062256</v>
      </c>
      <c r="H112" s="216">
        <f>'Main Survey'!K159</f>
        <v>3.9</v>
      </c>
      <c r="I112" s="217" t="str">
        <f>IF((ROUND(H112,1))&lt;(ROUND(G112,1)),'Econ Update Dashboard '!$H$12, IF((ROUND( H112,1))&gt;(ROUND(G112,1)), 'Econ Update Dashboard '!$I$12, IF((ROUND(H112,1))=(ROUND(G112,1)), 'Econ Update Dashboard '!$J$12)))</f>
        <v>▼</v>
      </c>
      <c r="J112" s="243">
        <f t="shared" ref="J112" si="35">IF(AND(G112&lt;&gt;"",H112&lt;&gt;"",IF(AND(G112&lt;&gt;"",H112&lt;&gt;""),ROUND(H112,1)-ROUND(G112,1),FALSE)&lt;&gt;0),ROUND(H112,1)-ROUND(G112,1),IF(OR(G112="",H112=""),"","-"))</f>
        <v>-9.6999999999999993</v>
      </c>
      <c r="K112" s="215">
        <f>AVERAGE(K98:K111)</f>
        <v>20.2</v>
      </c>
      <c r="L112" s="216">
        <f>'Main Survey'!L159</f>
        <v>20.366666666666664</v>
      </c>
      <c r="M112" s="241" t="str">
        <f>IF((ROUND(L112,1))&lt;(ROUND(K112,1)),'Econ Update Dashboard '!$H$12, IF((ROUND( L112,1))&gt;(ROUND(K112,1)), 'Econ Update Dashboard '!$I$12, IF((ROUND(L112,1))=(ROUND(K112,1)), 'Econ Update Dashboard '!$J$12)))</f>
        <v>▲</v>
      </c>
      <c r="N112" s="244">
        <f t="shared" ref="N112" si="36">IF(AND(K112&lt;&gt;"",L112&lt;&gt;"",IF(AND(K112&lt;&gt;"",L112&lt;&gt;""),ROUND(L112,1)-ROUND(K112,1),FALSE)&lt;&gt;0),ROUND(L112,1)-ROUND(K112,1),IF(OR(K112="",L112=""),"","-"))</f>
        <v>0.19999999999999929</v>
      </c>
      <c r="O112" s="215" t="e">
        <f>AVERAGE(O98:O111)</f>
        <v>#DIV/0!</v>
      </c>
      <c r="P112" s="216">
        <f>'Main Survey'!M159</f>
        <v>0</v>
      </c>
      <c r="Q112" s="217" t="e">
        <f>IF((ROUND(P112,1))&lt;(ROUND(O112,1)),'Econ Update Dashboard '!$H$12, IF((ROUND( P112,1))&gt;(ROUND(O112,1)), 'Econ Update Dashboard '!$I$12, IF((ROUND(P112,1))=(ROUND(O112,1)), 'Econ Update Dashboard '!$J$12)))</f>
        <v>#DIV/0!</v>
      </c>
      <c r="R112" s="243" t="e">
        <f t="shared" ref="R112" si="37">IF(AND(O112&lt;&gt;"",P112&lt;&gt;"",IF(AND(O112&lt;&gt;"",P112&lt;&gt;""),ROUND(P112,1)-ROUND(O112,1),FALSE)&lt;&gt;0),ROUND(P112,1)-ROUND(O112,1),IF(OR(O112="",P112=""),"","-"))</f>
        <v>#DIV/0!</v>
      </c>
      <c r="S112" s="466"/>
      <c r="T112" s="466"/>
      <c r="U112" s="467"/>
    </row>
    <row r="113" spans="1:21">
      <c r="A113" s="463"/>
      <c r="B113" s="463"/>
      <c r="C113" s="463"/>
      <c r="D113" s="463"/>
      <c r="E113" s="463"/>
      <c r="F113" s="463"/>
      <c r="G113" s="463"/>
      <c r="H113" s="463"/>
      <c r="I113" s="463"/>
      <c r="J113" s="463"/>
      <c r="K113" s="463"/>
      <c r="L113" s="463"/>
      <c r="M113" s="463"/>
      <c r="N113" s="463"/>
      <c r="O113" s="463"/>
      <c r="P113" s="463"/>
      <c r="Q113" s="463"/>
      <c r="R113" s="463"/>
      <c r="S113" s="466"/>
      <c r="T113" s="466"/>
      <c r="U113" s="467"/>
    </row>
    <row r="114" spans="1:21">
      <c r="A114" s="463"/>
      <c r="B114" s="463"/>
      <c r="C114" s="463"/>
      <c r="D114" s="463"/>
      <c r="E114" s="463"/>
      <c r="F114" s="463"/>
      <c r="G114" s="463"/>
      <c r="H114" s="463"/>
      <c r="I114" s="463"/>
      <c r="J114" s="463"/>
      <c r="K114" s="463"/>
      <c r="L114" s="463"/>
      <c r="M114" s="463"/>
      <c r="N114" s="463"/>
      <c r="O114" s="463"/>
      <c r="P114" s="463"/>
      <c r="Q114" s="463"/>
      <c r="R114" s="463"/>
      <c r="S114" s="466"/>
      <c r="T114" s="466"/>
      <c r="U114" s="467"/>
    </row>
    <row r="115" spans="1:21">
      <c r="A115" s="463"/>
      <c r="B115" s="463"/>
      <c r="C115" s="463"/>
      <c r="D115" s="463"/>
      <c r="E115" s="463"/>
      <c r="F115" s="463"/>
      <c r="G115" s="463"/>
      <c r="H115" s="463"/>
      <c r="I115" s="463"/>
      <c r="J115" s="463"/>
      <c r="K115" s="463"/>
      <c r="L115" s="463"/>
      <c r="M115" s="463"/>
      <c r="N115" s="463"/>
      <c r="O115" s="463"/>
      <c r="P115" s="463"/>
      <c r="Q115" s="463"/>
      <c r="R115" s="463"/>
      <c r="S115" s="466"/>
      <c r="T115" s="466"/>
      <c r="U115" s="467"/>
    </row>
    <row r="116" spans="1:21">
      <c r="A116" s="463"/>
      <c r="B116" s="463"/>
      <c r="C116" s="463"/>
      <c r="D116" s="463"/>
      <c r="E116" s="463"/>
      <c r="F116" s="463"/>
      <c r="G116" s="463"/>
      <c r="H116" s="463"/>
      <c r="I116" s="463"/>
      <c r="J116" s="463"/>
      <c r="K116" s="463"/>
      <c r="L116" s="463"/>
      <c r="M116" s="463"/>
      <c r="N116" s="463"/>
      <c r="O116" s="463"/>
      <c r="P116" s="463"/>
      <c r="Q116" s="463"/>
      <c r="R116" s="463"/>
      <c r="S116" s="466"/>
      <c r="T116" s="466"/>
      <c r="U116" s="467"/>
    </row>
    <row r="117" spans="1:21" ht="15.75">
      <c r="A117" s="540" t="s">
        <v>183</v>
      </c>
      <c r="B117" s="540"/>
      <c r="C117" s="540"/>
      <c r="D117" s="540"/>
      <c r="E117" s="540"/>
      <c r="F117" s="540"/>
      <c r="G117" s="540"/>
      <c r="H117" s="540"/>
      <c r="I117" s="540"/>
      <c r="J117" s="540"/>
      <c r="K117" s="124"/>
      <c r="L117" s="124"/>
      <c r="M117" s="124"/>
      <c r="N117" s="124"/>
      <c r="O117" s="124"/>
      <c r="P117" s="124"/>
      <c r="Q117" s="124"/>
      <c r="R117" s="124"/>
      <c r="S117" s="466"/>
      <c r="T117" s="466"/>
      <c r="U117" s="467"/>
    </row>
    <row r="118" spans="1:21" ht="15.75" thickBot="1">
      <c r="A118" s="246"/>
      <c r="B118" s="246"/>
      <c r="C118" s="246"/>
      <c r="D118" s="246"/>
      <c r="E118" s="246"/>
      <c r="F118" s="246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466"/>
      <c r="T118" s="466"/>
      <c r="U118" s="467"/>
    </row>
    <row r="119" spans="1:21" ht="12.75" customHeight="1">
      <c r="A119" s="207"/>
      <c r="B119" s="247"/>
      <c r="C119" s="533" t="s">
        <v>194</v>
      </c>
      <c r="D119" s="534"/>
      <c r="E119" s="534"/>
      <c r="F119" s="535"/>
      <c r="G119" s="533" t="s">
        <v>195</v>
      </c>
      <c r="H119" s="534"/>
      <c r="I119" s="534"/>
      <c r="J119" s="535"/>
      <c r="K119" s="533" t="s">
        <v>196</v>
      </c>
      <c r="L119" s="534"/>
      <c r="M119" s="534"/>
      <c r="N119" s="535"/>
      <c r="O119" s="533" t="s">
        <v>197</v>
      </c>
      <c r="P119" s="534"/>
      <c r="Q119" s="534"/>
      <c r="R119" s="535"/>
      <c r="S119" s="466"/>
      <c r="T119" s="466"/>
      <c r="U119" s="467"/>
    </row>
    <row r="120" spans="1:21" ht="12.75">
      <c r="A120" s="208"/>
      <c r="B120" s="209" t="s">
        <v>65</v>
      </c>
      <c r="C120" s="210" t="s">
        <v>223</v>
      </c>
      <c r="D120" s="211" t="s">
        <v>75</v>
      </c>
      <c r="E120" s="536" t="s">
        <v>76</v>
      </c>
      <c r="F120" s="537"/>
      <c r="G120" s="210" t="s">
        <v>223</v>
      </c>
      <c r="H120" s="211" t="s">
        <v>75</v>
      </c>
      <c r="I120" s="538" t="s">
        <v>76</v>
      </c>
      <c r="J120" s="539"/>
      <c r="K120" s="210" t="s">
        <v>223</v>
      </c>
      <c r="L120" s="211" t="s">
        <v>75</v>
      </c>
      <c r="M120" s="536" t="s">
        <v>76</v>
      </c>
      <c r="N120" s="537"/>
      <c r="O120" s="210" t="s">
        <v>223</v>
      </c>
      <c r="P120" s="211" t="s">
        <v>75</v>
      </c>
      <c r="Q120" s="538" t="s">
        <v>76</v>
      </c>
      <c r="R120" s="539"/>
      <c r="S120" s="466"/>
      <c r="T120" s="466"/>
      <c r="U120" s="467"/>
    </row>
    <row r="121" spans="1:21">
      <c r="A121" s="218" t="str">
        <f>'Main Survey'!A145</f>
        <v xml:space="preserve">  BMO Capital Markets</v>
      </c>
      <c r="B121" s="219">
        <f>'Main Survey'!B145</f>
        <v>45275</v>
      </c>
      <c r="C121" s="220"/>
      <c r="D121" s="221">
        <f>'Main Survey'!P145</f>
        <v>0</v>
      </c>
      <c r="E121" s="222" t="str">
        <f>IF((ROUND(D121,1))&lt;(ROUND(C125,1)),'Econ Update Dashboard '!$H$12, IF((ROUND( D121,1))&gt;(ROUND(C125,1)), 'Econ Update Dashboard '!$I$12, IF((ROUND(D121,1))=(ROUND(C125,1)), 'Econ Update Dashboard '!$J$12)))</f>
        <v>▲</v>
      </c>
      <c r="F121" s="223">
        <f>ROUND(D121,1)-ROUND(C125,1)</f>
        <v>3</v>
      </c>
      <c r="G121" s="221"/>
      <c r="H121" s="221">
        <f>'Main Survey'!Q145</f>
        <v>0</v>
      </c>
      <c r="I121" s="225" t="str">
        <f>IF((ROUND(H121,1))&lt;(ROUND(G125,1)),'Econ Update Dashboard '!$H$12, IF((ROUND( H121,1))&gt;(ROUND(G125,1)), 'Econ Update Dashboard '!$I$12, IF((ROUND(H121,1))=(ROUND(G125,1)), 'Econ Update Dashboard '!$J$12)))</f>
        <v>▼</v>
      </c>
      <c r="J121" s="226">
        <f>ROUND(H121,1)-ROUND(G125,1)</f>
        <v>-0.7</v>
      </c>
      <c r="K121" s="220"/>
      <c r="L121" s="221">
        <f>'Main Survey'!R145</f>
        <v>0</v>
      </c>
      <c r="M121" s="222" t="str">
        <f>IF((ROUND(L121,1))&lt;(ROUND(K121,1)),'Econ Update Dashboard '!$H$12, IF((ROUND( L121,1))&gt;(ROUND(K121,1)), 'Econ Update Dashboard '!$I$12, IF((ROUND(L121,1))=(ROUND(K121,1)), 'Econ Update Dashboard '!$J$12)))</f>
        <v xml:space="preserve"> </v>
      </c>
      <c r="N121" s="227">
        <f t="shared" ref="N121:N134" si="38">ROUND(L121,1)-ROUND(K121,1)</f>
        <v>0</v>
      </c>
      <c r="O121" s="224"/>
      <c r="P121" s="221">
        <f>'Main Survey'!S145</f>
        <v>0</v>
      </c>
      <c r="Q121" s="225" t="str">
        <f>IF((ROUND(P121,1))&lt;(ROUND(O121,1)),'Econ Update Dashboard '!$H$12, IF((ROUND( P121,1))&gt;(ROUND(O121,1)), 'Econ Update Dashboard '!$I$12, IF((ROUND(P121,1))=(ROUND(O121,1)), 'Econ Update Dashboard '!$J$12)))</f>
        <v xml:space="preserve"> </v>
      </c>
      <c r="R121" s="226">
        <f t="shared" ref="R121:R134" si="39">ROUND(P121,1)-ROUND(O121,1)</f>
        <v>0</v>
      </c>
      <c r="S121" s="466"/>
      <c r="T121" s="466"/>
      <c r="U121" s="467"/>
    </row>
    <row r="122" spans="1:21">
      <c r="A122" s="218" t="str">
        <f>'Main Survey'!A146</f>
        <v xml:space="preserve">  Central 1 Credit Union</v>
      </c>
      <c r="B122" s="228">
        <f>'Main Survey'!B146</f>
        <v>45250</v>
      </c>
      <c r="C122" s="229"/>
      <c r="D122" s="230">
        <f>'Main Survey'!P146</f>
        <v>-5</v>
      </c>
      <c r="E122" s="233" t="str">
        <f>IF((ROUND(D122,1))&lt;(ROUND(C122,1)),'Econ Update Dashboard '!$H$12, IF((ROUND( D122,1))&gt;(ROUND(C122,1)), 'Econ Update Dashboard '!$I$12, IF((ROUND(D122,1))=(ROUND(C122,1)), 'Econ Update Dashboard '!$J$12)))</f>
        <v>▼</v>
      </c>
      <c r="F122" s="223">
        <f t="shared" ref="F122:F134" si="40">ROUND(D122,1)-ROUND(C122,1)</f>
        <v>-5</v>
      </c>
      <c r="G122" s="232"/>
      <c r="H122" s="230">
        <f>'Main Survey'!Q146</f>
        <v>-1</v>
      </c>
      <c r="I122" s="233" t="str">
        <f>IF((ROUND(H122,1))&lt;(ROUND(G122,1)),'Econ Update Dashboard '!$H$12, IF((ROUND( H122,1))&gt;(ROUND(G122,1)), 'Econ Update Dashboard '!$I$12, IF((ROUND(H122,1))=(ROUND(G122,1)), 'Econ Update Dashboard '!$J$12)))</f>
        <v>▼</v>
      </c>
      <c r="J122" s="226">
        <f t="shared" ref="J122:J134" si="41">ROUND(H122,1)-ROUND(G122,1)</f>
        <v>-1</v>
      </c>
      <c r="K122" s="229"/>
      <c r="L122" s="230">
        <f>'Main Survey'!R146</f>
        <v>4</v>
      </c>
      <c r="M122" s="222" t="str">
        <f>IF((ROUND(L122,1))&lt;(ROUND(K122,1)),'Econ Update Dashboard '!$H$12, IF((ROUND( L122,1))&gt;(ROUND(K122,1)), 'Econ Update Dashboard '!$I$12, IF((ROUND(L122,1))=(ROUND(K122,1)), 'Econ Update Dashboard '!$J$12)))</f>
        <v>▲</v>
      </c>
      <c r="N122" s="234">
        <f t="shared" si="38"/>
        <v>4</v>
      </c>
      <c r="O122" s="232"/>
      <c r="P122" s="230">
        <f>'Main Survey'!S146</f>
        <v>0</v>
      </c>
      <c r="Q122" s="225" t="str">
        <f>IF((ROUND(P122,1))&lt;(ROUND(O122,1)),'Econ Update Dashboard '!$H$12, IF((ROUND( P122,1))&gt;(ROUND(O122,1)), 'Econ Update Dashboard '!$I$12, IF((ROUND(P122,1))=(ROUND(O122,1)), 'Econ Update Dashboard '!$J$12)))</f>
        <v xml:space="preserve"> </v>
      </c>
      <c r="R122" s="227">
        <f t="shared" si="39"/>
        <v>0</v>
      </c>
      <c r="S122" s="466"/>
      <c r="T122" s="466"/>
      <c r="U122" s="467"/>
    </row>
    <row r="123" spans="1:21">
      <c r="A123" s="218" t="str">
        <f>'Main Survey'!A147</f>
        <v xml:space="preserve">  CIBC Capital Markets</v>
      </c>
      <c r="B123" s="228">
        <f>'Main Survey'!B147</f>
        <v>45182</v>
      </c>
      <c r="C123" s="229"/>
      <c r="D123" s="230">
        <f>'Main Survey'!P147</f>
        <v>0</v>
      </c>
      <c r="E123" s="231" t="str">
        <f>IF((ROUND(D123,1))&lt;(ROUND(C123,1)),'Econ Update Dashboard '!$H$12, IF((ROUND( D123,1))&gt;(ROUND(C123,1)), 'Econ Update Dashboard '!$I$12, IF((ROUND(D123,1))=(ROUND(C123,1)), 'Econ Update Dashboard '!$J$12)))</f>
        <v xml:space="preserve"> </v>
      </c>
      <c r="F123" s="223">
        <f t="shared" si="40"/>
        <v>0</v>
      </c>
      <c r="G123" s="232"/>
      <c r="H123" s="230">
        <f>'Main Survey'!Q147</f>
        <v>0</v>
      </c>
      <c r="I123" s="231" t="str">
        <f>IF((ROUND(H123,1))&lt;(ROUND(G123,1)),'Econ Update Dashboard '!$H$12, IF((ROUND( H123,1))&gt;(ROUND(G123,1)), 'Econ Update Dashboard '!$I$12, IF((ROUND(H123,1))=(ROUND(G123,1)), 'Econ Update Dashboard '!$J$12)))</f>
        <v xml:space="preserve"> </v>
      </c>
      <c r="J123" s="226">
        <f t="shared" si="41"/>
        <v>0</v>
      </c>
      <c r="K123" s="229"/>
      <c r="L123" s="230">
        <f>'Main Survey'!R147</f>
        <v>0</v>
      </c>
      <c r="M123" s="222" t="str">
        <f>IF((ROUND(L123,1))&lt;(ROUND(K123,1)),'Econ Update Dashboard '!$H$12, IF((ROUND( L123,1))&gt;(ROUND(K123,1)), 'Econ Update Dashboard '!$I$12, IF((ROUND(L123,1))=(ROUND(K123,1)), 'Econ Update Dashboard '!$J$12)))</f>
        <v xml:space="preserve"> </v>
      </c>
      <c r="N123" s="227">
        <f t="shared" si="38"/>
        <v>0</v>
      </c>
      <c r="O123" s="232"/>
      <c r="P123" s="230">
        <f>'Main Survey'!S147</f>
        <v>0</v>
      </c>
      <c r="Q123" s="225" t="str">
        <f>IF((ROUND(P123,1))&lt;(ROUND(O123,1)),'Econ Update Dashboard '!$H$12, IF((ROUND( P123,1))&gt;(ROUND(O123,1)), 'Econ Update Dashboard '!$I$12, IF((ROUND(P123,1))=(ROUND(O123,1)), 'Econ Update Dashboard '!$J$12)))</f>
        <v xml:space="preserve"> </v>
      </c>
      <c r="R123" s="226">
        <f t="shared" si="39"/>
        <v>0</v>
      </c>
      <c r="S123" s="466"/>
      <c r="T123" s="466"/>
      <c r="U123" s="467"/>
    </row>
    <row r="124" spans="1:21">
      <c r="A124" s="218" t="str">
        <f>'Main Survey'!A148</f>
        <v xml:space="preserve">  CREA </v>
      </c>
      <c r="B124" s="228">
        <f>'Main Survey'!B148</f>
        <v>45212</v>
      </c>
      <c r="C124" s="229"/>
      <c r="D124" s="230">
        <f>'Main Survey'!P148</f>
        <v>-6.2</v>
      </c>
      <c r="E124" s="233" t="str">
        <f>IF((ROUND(D124,1))&lt;(ROUND(C124,1)),'Econ Update Dashboard '!$H$12, IF((ROUND( D124,1))&gt;(ROUND(C124,1)), 'Econ Update Dashboard '!$I$12, IF((ROUND(D124,1))=(ROUND(C124,1)), 'Econ Update Dashboard '!$J$12)))</f>
        <v>▼</v>
      </c>
      <c r="F124" s="223">
        <f t="shared" si="40"/>
        <v>-6.2</v>
      </c>
      <c r="G124" s="232"/>
      <c r="H124" s="230">
        <f>'Main Survey'!Q148</f>
        <v>0.2</v>
      </c>
      <c r="I124" s="231" t="str">
        <f>IF((ROUND(H124,1))&lt;(ROUND(G124,1)),'Econ Update Dashboard '!$H$12, IF((ROUND( H124,1))&gt;(ROUND(G124,1)), 'Econ Update Dashboard '!$I$12, IF((ROUND(H124,1))=(ROUND(G124,1)), 'Econ Update Dashboard '!$J$12)))</f>
        <v>▲</v>
      </c>
      <c r="J124" s="226">
        <f t="shared" si="41"/>
        <v>0.2</v>
      </c>
      <c r="K124" s="229"/>
      <c r="L124" s="230">
        <f>'Main Survey'!R148</f>
        <v>0</v>
      </c>
      <c r="M124" s="222" t="str">
        <f>IF((ROUND(L124,1))&lt;(ROUND(K124,1)),'Econ Update Dashboard '!$H$12, IF((ROUND( L124,1))&gt;(ROUND(K124,1)), 'Econ Update Dashboard '!$I$12, IF((ROUND(L124,1))=(ROUND(K124,1)), 'Econ Update Dashboard '!$J$12)))</f>
        <v xml:space="preserve"> </v>
      </c>
      <c r="N124" s="227">
        <f t="shared" si="38"/>
        <v>0</v>
      </c>
      <c r="O124" s="232"/>
      <c r="P124" s="230">
        <f>'Main Survey'!S148</f>
        <v>0</v>
      </c>
      <c r="Q124" s="225" t="str">
        <f>IF((ROUND(P124,1))&lt;(ROUND(O124,1)),'Econ Update Dashboard '!$H$12, IF((ROUND( P124,1))&gt;(ROUND(O124,1)), 'Econ Update Dashboard '!$I$12, IF((ROUND(P124,1))=(ROUND(O124,1)), 'Econ Update Dashboard '!$J$12)))</f>
        <v xml:space="preserve"> </v>
      </c>
      <c r="R124" s="226">
        <f t="shared" si="39"/>
        <v>0</v>
      </c>
      <c r="S124" s="466"/>
      <c r="T124" s="466"/>
      <c r="U124" s="467"/>
    </row>
    <row r="125" spans="1:21">
      <c r="A125" s="218" t="str">
        <f>'Main Survey'!A149</f>
        <v xml:space="preserve">  Desjardins</v>
      </c>
      <c r="B125" s="228">
        <f>'Main Survey'!B149</f>
        <v>45223</v>
      </c>
      <c r="C125" s="220">
        <v>-3.0209197930728404</v>
      </c>
      <c r="D125" s="230">
        <f>'Main Survey'!P149</f>
        <v>-5</v>
      </c>
      <c r="E125" s="233" t="str">
        <f>IF((ROUND(D125,1))&lt;(ROUND(C125,1)),'Econ Update Dashboard '!$H$12, IF((ROUND( D125,1))&gt;(ROUND(C125,1)), 'Econ Update Dashboard '!$I$12, IF((ROUND(D125,1))=(ROUND(C125,1)), 'Econ Update Dashboard '!$J$12)))</f>
        <v>▼</v>
      </c>
      <c r="F125" s="223" t="e">
        <f>ROUND(D125,1)-ROUND(#REF!,1)</f>
        <v>#REF!</v>
      </c>
      <c r="G125" s="224">
        <v>0.71773556025398477</v>
      </c>
      <c r="H125" s="230">
        <f>'Main Survey'!Q149</f>
        <v>2.2000000000000002</v>
      </c>
      <c r="I125" s="231" t="str">
        <f>IF((ROUND(H125,1))&lt;(ROUND(G125,1)),'Econ Update Dashboard '!$H$12, IF((ROUND( H125,1))&gt;(ROUND(G125,1)), 'Econ Update Dashboard '!$I$12, IF((ROUND(H125,1))=(ROUND(G125,1)), 'Econ Update Dashboard '!$J$12)))</f>
        <v>▲</v>
      </c>
      <c r="J125" s="226" t="e">
        <f>ROUND(H125,1)-ROUND(#REF!,1)</f>
        <v>#REF!</v>
      </c>
      <c r="K125" s="229"/>
      <c r="L125" s="230">
        <f>'Main Survey'!R149</f>
        <v>0</v>
      </c>
      <c r="M125" s="222" t="str">
        <f>IF((ROUND(L125,1))&lt;(ROUND(K125,1)),'Econ Update Dashboard '!$H$12, IF((ROUND( L125,1))&gt;(ROUND(K125,1)), 'Econ Update Dashboard '!$I$12, IF((ROUND(L125,1))=(ROUND(K125,1)), 'Econ Update Dashboard '!$J$12)))</f>
        <v xml:space="preserve"> </v>
      </c>
      <c r="N125" s="227">
        <f t="shared" si="38"/>
        <v>0</v>
      </c>
      <c r="O125" s="232"/>
      <c r="P125" s="230">
        <f>'Main Survey'!S149</f>
        <v>0</v>
      </c>
      <c r="Q125" s="225" t="str">
        <f>IF((ROUND(P125,1))&lt;(ROUND(O125,1)),'Econ Update Dashboard '!$H$12, IF((ROUND( P125,1))&gt;(ROUND(O125,1)), 'Econ Update Dashboard '!$I$12, IF((ROUND(P125,1))=(ROUND(O125,1)), 'Econ Update Dashboard '!$J$12)))</f>
        <v xml:space="preserve"> </v>
      </c>
      <c r="R125" s="226">
        <f t="shared" si="39"/>
        <v>0</v>
      </c>
      <c r="S125" s="466"/>
      <c r="T125" s="466"/>
      <c r="U125" s="467"/>
    </row>
    <row r="126" spans="1:21">
      <c r="A126" s="218" t="str">
        <f>'Main Survey'!A150</f>
        <v xml:space="preserve">  Laurentian Bank Securities</v>
      </c>
      <c r="B126" s="235">
        <f>'Main Survey'!B150</f>
        <v>45187</v>
      </c>
      <c r="C126" s="232">
        <v>-5.5</v>
      </c>
      <c r="D126" s="230">
        <f>'Main Survey'!P150</f>
        <v>0</v>
      </c>
      <c r="E126" s="231" t="str">
        <f>IF((ROUND(D126,1))&lt;(ROUND(C126,1)),'Econ Update Dashboard '!$H$12, IF((ROUND( D126,1))&gt;(ROUND(C126,1)), 'Econ Update Dashboard '!$I$12, IF((ROUND(D126,1))=(ROUND(C126,1)), 'Econ Update Dashboard '!$J$12)))</f>
        <v>▲</v>
      </c>
      <c r="F126" s="237">
        <f t="shared" si="40"/>
        <v>5.5</v>
      </c>
      <c r="G126" s="232">
        <v>3.7</v>
      </c>
      <c r="H126" s="230">
        <f>'Main Survey'!Q150</f>
        <v>0</v>
      </c>
      <c r="I126" s="233" t="str">
        <f>IF((ROUND(H126,1))&lt;(ROUND(G126,1)),'Econ Update Dashboard '!$H$12, IF((ROUND( H126,1))&gt;(ROUND(G126,1)), 'Econ Update Dashboard '!$I$12, IF((ROUND(H126,1))=(ROUND(G126,1)), 'Econ Update Dashboard '!$J$12)))</f>
        <v>▼</v>
      </c>
      <c r="J126" s="227">
        <f t="shared" si="41"/>
        <v>-3.7</v>
      </c>
      <c r="K126" s="229"/>
      <c r="L126" s="230">
        <f>'Main Survey'!R150</f>
        <v>0</v>
      </c>
      <c r="M126" s="222" t="str">
        <f>IF((ROUND(L126,1))&lt;(ROUND(K126,1)),'Econ Update Dashboard '!$H$12, IF((ROUND( L126,1))&gt;(ROUND(K126,1)), 'Econ Update Dashboard '!$I$12, IF((ROUND(L126,1))=(ROUND(K126,1)), 'Econ Update Dashboard '!$J$12)))</f>
        <v xml:space="preserve"> </v>
      </c>
      <c r="N126" s="234">
        <f t="shared" si="38"/>
        <v>0</v>
      </c>
      <c r="O126" s="232"/>
      <c r="P126" s="230">
        <f>'Main Survey'!S150</f>
        <v>0</v>
      </c>
      <c r="Q126" s="225" t="str">
        <f>IF((ROUND(P126,1))&lt;(ROUND(O126,1)),'Econ Update Dashboard '!$H$12, IF((ROUND( P126,1))&gt;(ROUND(O126,1)), 'Econ Update Dashboard '!$I$12, IF((ROUND(P126,1))=(ROUND(O126,1)), 'Econ Update Dashboard '!$J$12)))</f>
        <v xml:space="preserve"> </v>
      </c>
      <c r="R126" s="227">
        <f t="shared" si="39"/>
        <v>0</v>
      </c>
      <c r="S126" s="466"/>
      <c r="T126" s="466"/>
      <c r="U126" s="467"/>
    </row>
    <row r="127" spans="1:21">
      <c r="A127" s="218" t="str">
        <f>'Main Survey'!A151</f>
        <v xml:space="preserve">  National Bank of Canada</v>
      </c>
      <c r="B127" s="228">
        <f>'Main Survey'!B151</f>
        <v>45250</v>
      </c>
      <c r="C127" s="229"/>
      <c r="D127" s="230">
        <f>'Main Survey'!P151</f>
        <v>0</v>
      </c>
      <c r="E127" s="231" t="str">
        <f>IF((ROUND(D127,1))&lt;(ROUND(C127,1)),'Econ Update Dashboard '!$H$12, IF((ROUND( D127,1))&gt;(ROUND(C127,1)), 'Econ Update Dashboard '!$I$12, IF((ROUND(D127,1))=(ROUND(C127,1)), 'Econ Update Dashboard '!$J$12)))</f>
        <v xml:space="preserve"> </v>
      </c>
      <c r="F127" s="223">
        <f t="shared" si="40"/>
        <v>0</v>
      </c>
      <c r="G127" s="232"/>
      <c r="H127" s="230">
        <f>'Main Survey'!Q151</f>
        <v>0</v>
      </c>
      <c r="I127" s="231" t="str">
        <f>IF((ROUND(H127,1))&lt;(ROUND(G127,1)),'Econ Update Dashboard '!$H$12, IF((ROUND( H127,1))&gt;(ROUND(G127,1)), 'Econ Update Dashboard '!$I$12, IF((ROUND(H127,1))=(ROUND(G127,1)), 'Econ Update Dashboard '!$J$12)))</f>
        <v xml:space="preserve"> </v>
      </c>
      <c r="J127" s="226">
        <f t="shared" si="41"/>
        <v>0</v>
      </c>
      <c r="K127" s="229"/>
      <c r="L127" s="230">
        <f>'Main Survey'!R151</f>
        <v>0</v>
      </c>
      <c r="M127" s="222" t="str">
        <f>IF((ROUND(L127,1))&lt;(ROUND(K127,1)),'Econ Update Dashboard '!$H$12, IF((ROUND( L127,1))&gt;(ROUND(K127,1)), 'Econ Update Dashboard '!$I$12, IF((ROUND(L127,1))=(ROUND(K127,1)), 'Econ Update Dashboard '!$J$12)))</f>
        <v xml:space="preserve"> </v>
      </c>
      <c r="N127" s="227">
        <f t="shared" si="38"/>
        <v>0</v>
      </c>
      <c r="O127" s="232"/>
      <c r="P127" s="230">
        <f>'Main Survey'!S151</f>
        <v>0</v>
      </c>
      <c r="Q127" s="225" t="str">
        <f>IF((ROUND(P127,1))&lt;(ROUND(O127,1)),'Econ Update Dashboard '!$H$12, IF((ROUND( P127,1))&gt;(ROUND(O127,1)), 'Econ Update Dashboard '!$I$12, IF((ROUND(P127,1))=(ROUND(O127,1)), 'Econ Update Dashboard '!$J$12)))</f>
        <v xml:space="preserve"> </v>
      </c>
      <c r="R127" s="226">
        <f t="shared" si="39"/>
        <v>0</v>
      </c>
      <c r="S127" s="466"/>
      <c r="T127" s="466"/>
      <c r="U127" s="467"/>
    </row>
    <row r="128" spans="1:21">
      <c r="A128" s="218" t="str">
        <f>'Main Survey'!A152</f>
        <v xml:space="preserve">  Quantitative Economic Decisions</v>
      </c>
      <c r="B128" s="228">
        <f>'Main Survey'!B152</f>
        <v>45190</v>
      </c>
      <c r="C128" s="229"/>
      <c r="D128" s="230">
        <f>'Main Survey'!P152</f>
        <v>0</v>
      </c>
      <c r="E128" s="231" t="str">
        <f>IF((ROUND(D128,1))&lt;(ROUND(C128,1)),'Econ Update Dashboard '!$H$12, IF((ROUND( D128,1))&gt;(ROUND(C128,1)), 'Econ Update Dashboard '!$I$12, IF((ROUND(D128,1))=(ROUND(C128,1)), 'Econ Update Dashboard '!$J$12)))</f>
        <v xml:space="preserve"> </v>
      </c>
      <c r="F128" s="223">
        <f t="shared" si="40"/>
        <v>0</v>
      </c>
      <c r="G128" s="232"/>
      <c r="H128" s="230">
        <f>'Main Survey'!Q152</f>
        <v>0</v>
      </c>
      <c r="I128" s="231" t="str">
        <f>IF((ROUND(H128,1))&lt;(ROUND(G128,1)),'Econ Update Dashboard '!$H$12, IF((ROUND( H128,1))&gt;(ROUND(G128,1)), 'Econ Update Dashboard '!$I$12, IF((ROUND(H128,1))=(ROUND(G128,1)), 'Econ Update Dashboard '!$J$12)))</f>
        <v xml:space="preserve"> </v>
      </c>
      <c r="J128" s="226">
        <f t="shared" si="41"/>
        <v>0</v>
      </c>
      <c r="K128" s="229"/>
      <c r="L128" s="230">
        <f>'Main Survey'!R152</f>
        <v>0</v>
      </c>
      <c r="M128" s="222" t="str">
        <f>IF((ROUND(L128,1))&lt;(ROUND(K128,1)),'Econ Update Dashboard '!$H$12, IF((ROUND( L128,1))&gt;(ROUND(K128,1)), 'Econ Update Dashboard '!$I$12, IF((ROUND(L128,1))=(ROUND(K128,1)), 'Econ Update Dashboard '!$J$12)))</f>
        <v xml:space="preserve"> </v>
      </c>
      <c r="N128" s="227">
        <f t="shared" si="38"/>
        <v>0</v>
      </c>
      <c r="O128" s="232"/>
      <c r="P128" s="230">
        <f>'Main Survey'!S152</f>
        <v>0</v>
      </c>
      <c r="Q128" s="225" t="str">
        <f>IF((ROUND(P128,1))&lt;(ROUND(O128,1)),'Econ Update Dashboard '!$H$12, IF((ROUND( P128,1))&gt;(ROUND(O128,1)), 'Econ Update Dashboard '!$I$12, IF((ROUND(P128,1))=(ROUND(O128,1)), 'Econ Update Dashboard '!$J$12)))</f>
        <v xml:space="preserve"> </v>
      </c>
      <c r="R128" s="226">
        <f t="shared" si="39"/>
        <v>0</v>
      </c>
      <c r="S128" s="466"/>
      <c r="T128" s="466"/>
      <c r="U128" s="467"/>
    </row>
    <row r="129" spans="1:21">
      <c r="A129" s="218" t="str">
        <f>'Main Survey'!A153</f>
        <v xml:space="preserve">  RBC Financial Group</v>
      </c>
      <c r="B129" s="228">
        <f>'Main Survey'!B153</f>
        <v>45258</v>
      </c>
      <c r="C129" s="229"/>
      <c r="D129" s="230">
        <f>'Main Survey'!P153</f>
        <v>-4</v>
      </c>
      <c r="E129" s="233" t="str">
        <f>IF((ROUND(D129,1))&lt;(ROUND(C129,1)),'Econ Update Dashboard '!$H$12, IF((ROUND( D129,1))&gt;(ROUND(C129,1)), 'Econ Update Dashboard '!$I$12, IF((ROUND(D129,1))=(ROUND(C129,1)), 'Econ Update Dashboard '!$J$12)))</f>
        <v>▼</v>
      </c>
      <c r="F129" s="223">
        <f t="shared" si="40"/>
        <v>-4</v>
      </c>
      <c r="G129" s="232"/>
      <c r="H129" s="230">
        <f>'Main Survey'!Q153</f>
        <v>3.5</v>
      </c>
      <c r="I129" s="231" t="str">
        <f>IF((ROUND(H129,1))&lt;(ROUND(G129,1)),'Econ Update Dashboard '!$H$12, IF((ROUND( H129,1))&gt;(ROUND(G129,1)), 'Econ Update Dashboard '!$I$12, IF((ROUND(H129,1))=(ROUND(G129,1)), 'Econ Update Dashboard '!$J$12)))</f>
        <v>▲</v>
      </c>
      <c r="J129" s="226">
        <f t="shared" si="41"/>
        <v>3.5</v>
      </c>
      <c r="K129" s="229"/>
      <c r="L129" s="230">
        <f>'Main Survey'!R153</f>
        <v>4</v>
      </c>
      <c r="M129" s="222" t="str">
        <f>IF((ROUND(L129,1))&lt;(ROUND(K129,1)),'Econ Update Dashboard '!$H$12, IF((ROUND( L129,1))&gt;(ROUND(K129,1)), 'Econ Update Dashboard '!$I$12, IF((ROUND(L129,1))=(ROUND(K129,1)), 'Econ Update Dashboard '!$J$12)))</f>
        <v>▲</v>
      </c>
      <c r="N129" s="227">
        <f t="shared" si="38"/>
        <v>4</v>
      </c>
      <c r="O129" s="232"/>
      <c r="P129" s="230">
        <f>'Main Survey'!S153</f>
        <v>0</v>
      </c>
      <c r="Q129" s="225" t="str">
        <f>IF((ROUND(P129,1))&lt;(ROUND(O129,1)),'Econ Update Dashboard '!$H$12, IF((ROUND( P129,1))&gt;(ROUND(O129,1)), 'Econ Update Dashboard '!$I$12, IF((ROUND(P129,1))=(ROUND(O129,1)), 'Econ Update Dashboard '!$J$12)))</f>
        <v xml:space="preserve"> </v>
      </c>
      <c r="R129" s="227">
        <f t="shared" si="39"/>
        <v>0</v>
      </c>
      <c r="S129" s="466"/>
      <c r="T129" s="466"/>
      <c r="U129" s="467"/>
    </row>
    <row r="130" spans="1:21">
      <c r="A130" s="218" t="str">
        <f>'Main Survey'!A154</f>
        <v xml:space="preserve">  Scotiabank Group</v>
      </c>
      <c r="B130" s="228">
        <f>'Main Survey'!B154</f>
        <v>45275</v>
      </c>
      <c r="C130" s="229">
        <v>-4</v>
      </c>
      <c r="D130" s="230">
        <f>'Main Survey'!P154</f>
        <v>0</v>
      </c>
      <c r="E130" s="231" t="str">
        <f>IF((ROUND(D130,1))&lt;(ROUND(C130,1)),'Econ Update Dashboard '!$H$12, IF((ROUND( D130,1))&gt;(ROUND(C130,1)), 'Econ Update Dashboard '!$I$12, IF((ROUND(D130,1))=(ROUND(C130,1)), 'Econ Update Dashboard '!$J$12)))</f>
        <v>▲</v>
      </c>
      <c r="F130" s="223">
        <f t="shared" si="40"/>
        <v>4</v>
      </c>
      <c r="G130" s="232">
        <v>3.5</v>
      </c>
      <c r="H130" s="230">
        <f>'Main Survey'!Q154</f>
        <v>0</v>
      </c>
      <c r="I130" s="233" t="str">
        <f>IF((ROUND(H130,1))&lt;(ROUND(G130,1)),'Econ Update Dashboard '!$H$12, IF((ROUND( H130,1))&gt;(ROUND(G130,1)), 'Econ Update Dashboard '!$I$12, IF((ROUND(H130,1))=(ROUND(G130,1)), 'Econ Update Dashboard '!$J$12)))</f>
        <v>▼</v>
      </c>
      <c r="J130" s="226">
        <f t="shared" si="41"/>
        <v>-3.5</v>
      </c>
      <c r="K130" s="229">
        <v>4</v>
      </c>
      <c r="L130" s="230">
        <f>'Main Survey'!R154</f>
        <v>0</v>
      </c>
      <c r="M130" s="225" t="str">
        <f>IF((ROUND(L130,1))&lt;(ROUND(K130,1)),'Econ Update Dashboard '!$H$12, IF((ROUND( L130,1))&gt;(ROUND(K130,1)), 'Econ Update Dashboard '!$I$12, IF((ROUND(L130,1))=(ROUND(K130,1)), 'Econ Update Dashboard '!$J$12)))</f>
        <v>▼</v>
      </c>
      <c r="N130" s="227">
        <f t="shared" si="38"/>
        <v>-4</v>
      </c>
      <c r="O130" s="232"/>
      <c r="P130" s="230">
        <f>'Main Survey'!S154</f>
        <v>0</v>
      </c>
      <c r="Q130" s="225" t="str">
        <f>IF((ROUND(P130,1))&lt;(ROUND(O130,1)),'Econ Update Dashboard '!$H$12, IF((ROUND( P130,1))&gt;(ROUND(O130,1)), 'Econ Update Dashboard '!$I$12, IF((ROUND(P130,1))=(ROUND(O130,1)), 'Econ Update Dashboard '!$J$12)))</f>
        <v xml:space="preserve"> </v>
      </c>
      <c r="R130" s="226">
        <f t="shared" si="39"/>
        <v>0</v>
      </c>
      <c r="S130" s="466"/>
      <c r="T130" s="466"/>
      <c r="U130" s="467"/>
    </row>
    <row r="131" spans="1:21">
      <c r="A131" s="218" t="str">
        <f>'Main Survey'!A155</f>
        <v xml:space="preserve">  Stokes Economic Consulting</v>
      </c>
      <c r="B131" s="228">
        <f>'Main Survey'!B155</f>
        <v>45148</v>
      </c>
      <c r="C131" s="229"/>
      <c r="D131" s="230">
        <f>'Main Survey'!P155</f>
        <v>0</v>
      </c>
      <c r="E131" s="231" t="str">
        <f>IF((ROUND(D131,1))&lt;(ROUND(C131,1)),'Econ Update Dashboard '!$H$12, IF((ROUND( D131,1))&gt;(ROUND(C131,1)), 'Econ Update Dashboard '!$I$12, IF((ROUND(D131,1))=(ROUND(C131,1)), 'Econ Update Dashboard '!$J$12)))</f>
        <v xml:space="preserve"> </v>
      </c>
      <c r="F131" s="223">
        <f t="shared" si="40"/>
        <v>0</v>
      </c>
      <c r="G131" s="232"/>
      <c r="H131" s="230">
        <f>'Main Survey'!Q155</f>
        <v>0</v>
      </c>
      <c r="I131" s="231" t="str">
        <f>IF((ROUND(H131,1))&lt;(ROUND(G131,1)),'Econ Update Dashboard '!$H$12, IF((ROUND( H131,1))&gt;(ROUND(G131,1)), 'Econ Update Dashboard '!$I$12, IF((ROUND(H131,1))=(ROUND(G131,1)), 'Econ Update Dashboard '!$J$12)))</f>
        <v xml:space="preserve"> </v>
      </c>
      <c r="J131" s="226">
        <f t="shared" si="41"/>
        <v>0</v>
      </c>
      <c r="K131" s="229"/>
      <c r="L131" s="230">
        <f>'Main Survey'!R155</f>
        <v>0</v>
      </c>
      <c r="M131" s="222" t="str">
        <f>IF((ROUND(L131,1))&lt;(ROUND(K131,1)),'Econ Update Dashboard '!$H$12, IF((ROUND( L131,1))&gt;(ROUND(K131,1)), 'Econ Update Dashboard '!$I$12, IF((ROUND(L131,1))=(ROUND(K131,1)), 'Econ Update Dashboard '!$J$12)))</f>
        <v xml:space="preserve"> </v>
      </c>
      <c r="N131" s="226">
        <f t="shared" si="38"/>
        <v>0</v>
      </c>
      <c r="O131" s="232"/>
      <c r="P131" s="230">
        <f>'Main Survey'!S155</f>
        <v>0</v>
      </c>
      <c r="Q131" s="225" t="str">
        <f>IF((ROUND(P131,1))&lt;(ROUND(O131,1)),'Econ Update Dashboard '!$H$12, IF((ROUND( P131,1))&gt;(ROUND(O131,1)), 'Econ Update Dashboard '!$I$12, IF((ROUND(P131,1))=(ROUND(O131,1)), 'Econ Update Dashboard '!$J$12)))</f>
        <v xml:space="preserve"> </v>
      </c>
      <c r="R131" s="226">
        <f t="shared" si="39"/>
        <v>0</v>
      </c>
      <c r="S131" s="466"/>
      <c r="T131" s="466"/>
      <c r="U131" s="467"/>
    </row>
    <row r="132" spans="1:21">
      <c r="A132" s="218" t="str">
        <f>'Main Survey'!A156</f>
        <v xml:space="preserve">  TD Bank</v>
      </c>
      <c r="B132" s="228">
        <f>'Main Survey'!B156</f>
        <v>45279</v>
      </c>
      <c r="C132" s="229"/>
      <c r="D132" s="230">
        <f>'Main Survey'!P156</f>
        <v>-5.7</v>
      </c>
      <c r="E132" s="233" t="str">
        <f>IF((ROUND(D132,1))&lt;(ROUND(C132,1)),'Econ Update Dashboard '!$H$12, IF((ROUND( D132,1))&gt;(ROUND(C132,1)), 'Econ Update Dashboard '!$I$12, IF((ROUND(D132,1))=(ROUND(C132,1)), 'Econ Update Dashboard '!$J$12)))</f>
        <v>▼</v>
      </c>
      <c r="F132" s="223">
        <f t="shared" si="40"/>
        <v>-5.7</v>
      </c>
      <c r="G132" s="232"/>
      <c r="H132" s="230">
        <f>'Main Survey'!Q156</f>
        <v>-5.0999999999999996</v>
      </c>
      <c r="I132" s="233" t="str">
        <f>IF((ROUND(H132,1))&lt;(ROUND(G132,1)),'Econ Update Dashboard '!$H$12, IF((ROUND( H132,1))&gt;(ROUND(G132,1)), 'Econ Update Dashboard '!$I$12, IF((ROUND(H132,1))=(ROUND(G132,1)), 'Econ Update Dashboard '!$J$12)))</f>
        <v>▼</v>
      </c>
      <c r="J132" s="226">
        <f t="shared" si="41"/>
        <v>-5.0999999999999996</v>
      </c>
      <c r="K132" s="229"/>
      <c r="L132" s="230">
        <f>'Main Survey'!R156</f>
        <v>2.1</v>
      </c>
      <c r="M132" s="222" t="str">
        <f>IF((ROUND(L132,1))&lt;(ROUND(K132,1)),'Econ Update Dashboard '!$H$12, IF((ROUND( L132,1))&gt;(ROUND(K132,1)), 'Econ Update Dashboard '!$I$12, IF((ROUND(L132,1))=(ROUND(K132,1)), 'Econ Update Dashboard '!$J$12)))</f>
        <v>▲</v>
      </c>
      <c r="N132" s="227">
        <f t="shared" si="38"/>
        <v>2.1</v>
      </c>
      <c r="O132" s="232"/>
      <c r="P132" s="230">
        <f>'Main Survey'!S156</f>
        <v>0</v>
      </c>
      <c r="Q132" s="225" t="str">
        <f>IF((ROUND(P132,1))&lt;(ROUND(O132,1)),'Econ Update Dashboard '!$H$12, IF((ROUND( P132,1))&gt;(ROUND(O132,1)), 'Econ Update Dashboard '!$I$12, IF((ROUND(P132,1))=(ROUND(O132,1)), 'Econ Update Dashboard '!$J$12)))</f>
        <v xml:space="preserve"> </v>
      </c>
      <c r="R132" s="226">
        <f t="shared" si="39"/>
        <v>0</v>
      </c>
      <c r="S132" s="466"/>
      <c r="T132" s="466"/>
      <c r="U132" s="467"/>
    </row>
    <row r="133" spans="1:21">
      <c r="A133" s="218" t="str">
        <f>'Main Survey'!A157</f>
        <v xml:space="preserve">  The Conference Board of Canada</v>
      </c>
      <c r="B133" s="238">
        <f>'Main Survey'!B157</f>
        <v>45232</v>
      </c>
      <c r="C133" s="229">
        <v>-5</v>
      </c>
      <c r="D133" s="239">
        <f>'Main Survey'!P157</f>
        <v>0</v>
      </c>
      <c r="E133" s="231" t="str">
        <f>IF((ROUND(D133,1))&lt;(ROUND(C133,1)),'Econ Update Dashboard '!$H$12, IF((ROUND( D133,1))&gt;(ROUND(C133,1)), 'Econ Update Dashboard '!$I$12, IF((ROUND(D133,1))=(ROUND(C133,1)), 'Econ Update Dashboard '!$J$12)))</f>
        <v>▲</v>
      </c>
      <c r="F133" s="223">
        <f t="shared" si="40"/>
        <v>5</v>
      </c>
      <c r="G133" s="232">
        <v>-1</v>
      </c>
      <c r="H133" s="239">
        <f>'Main Survey'!Q157</f>
        <v>0</v>
      </c>
      <c r="I133" s="231" t="str">
        <f>IF((ROUND(H133,1))&lt;(ROUND(G133,1)),'Econ Update Dashboard '!$H$12, IF((ROUND( H133,1))&gt;(ROUND(G133,1)), 'Econ Update Dashboard '!$I$12, IF((ROUND(H133,1))=(ROUND(G133,1)), 'Econ Update Dashboard '!$J$12)))</f>
        <v>▲</v>
      </c>
      <c r="J133" s="227">
        <f t="shared" si="41"/>
        <v>1</v>
      </c>
      <c r="K133" s="229">
        <v>4</v>
      </c>
      <c r="L133" s="239">
        <f>'Main Survey'!R157</f>
        <v>0</v>
      </c>
      <c r="M133" s="225" t="str">
        <f>IF((ROUND(L133,1))&lt;(ROUND(K133,1)),'Econ Update Dashboard '!$H$12, IF((ROUND( L133,1))&gt;(ROUND(K133,1)), 'Econ Update Dashboard '!$I$12, IF((ROUND(L133,1))=(ROUND(K133,1)), 'Econ Update Dashboard '!$J$12)))</f>
        <v>▼</v>
      </c>
      <c r="N133" s="227">
        <f t="shared" si="38"/>
        <v>-4</v>
      </c>
      <c r="O133" s="232"/>
      <c r="P133" s="239">
        <f>'Main Survey'!S157</f>
        <v>0</v>
      </c>
      <c r="Q133" s="225" t="str">
        <f>IF((ROUND(P133,1))&lt;(ROUND(O133,1)),'Econ Update Dashboard '!$H$12, IF((ROUND( P133,1))&gt;(ROUND(O133,1)), 'Econ Update Dashboard '!$I$12, IF((ROUND(P133,1))=(ROUND(O133,1)), 'Econ Update Dashboard '!$J$12)))</f>
        <v xml:space="preserve"> </v>
      </c>
      <c r="R133" s="227">
        <f t="shared" si="39"/>
        <v>0</v>
      </c>
      <c r="S133" s="466"/>
      <c r="T133" s="466"/>
      <c r="U133" s="467"/>
    </row>
    <row r="134" spans="1:21">
      <c r="A134" s="218" t="str">
        <f>'Main Survey'!A158</f>
        <v xml:space="preserve">  University of Toronto</v>
      </c>
      <c r="B134" s="248">
        <f>'Main Survey'!B158</f>
        <v>45224</v>
      </c>
      <c r="C134" s="249"/>
      <c r="D134" s="239">
        <f>'Main Survey'!P158</f>
        <v>0</v>
      </c>
      <c r="E134" s="231" t="str">
        <f>IF((ROUND(D134,1))&lt;(ROUND(C134,1)),'Econ Update Dashboard '!$H$12, IF((ROUND( D134,1))&gt;(ROUND(C134,1)), 'Econ Update Dashboard '!$I$12, IF((ROUND(D134,1))=(ROUND(C134,1)), 'Econ Update Dashboard '!$J$12)))</f>
        <v xml:space="preserve"> </v>
      </c>
      <c r="F134" s="223">
        <f t="shared" si="40"/>
        <v>0</v>
      </c>
      <c r="G134" s="250"/>
      <c r="H134" s="239">
        <f>'Main Survey'!Q158</f>
        <v>0</v>
      </c>
      <c r="I134" s="231" t="str">
        <f>IF((ROUND(H134,1))&lt;(ROUND(G134,1)),'Econ Update Dashboard '!$H$12, IF((ROUND( H134,1))&gt;(ROUND(G134,1)), 'Econ Update Dashboard '!$I$12, IF((ROUND(H134,1))=(ROUND(G134,1)), 'Econ Update Dashboard '!$J$12)))</f>
        <v xml:space="preserve"> </v>
      </c>
      <c r="J134" s="226">
        <f t="shared" si="41"/>
        <v>0</v>
      </c>
      <c r="K134" s="249"/>
      <c r="L134" s="239">
        <f>'Main Survey'!R158</f>
        <v>0</v>
      </c>
      <c r="M134" s="225" t="str">
        <f>IF((ROUND(L134,1))&lt;(ROUND(K134,1)),'Econ Update Dashboard '!$H$12, IF((ROUND( L134,1))&gt;(ROUND(K134,1)), 'Econ Update Dashboard '!$I$12, IF((ROUND(L134,1))=(ROUND(K134,1)), 'Econ Update Dashboard '!$J$12)))</f>
        <v xml:space="preserve"> </v>
      </c>
      <c r="N134" s="227">
        <f t="shared" si="38"/>
        <v>0</v>
      </c>
      <c r="O134" s="250"/>
      <c r="P134" s="239">
        <f>'Main Survey'!S158</f>
        <v>0</v>
      </c>
      <c r="Q134" s="225" t="str">
        <f>IF((ROUND(P134,1))&lt;(ROUND(O134,1)),'Econ Update Dashboard '!$H$12, IF((ROUND( P134,1))&gt;(ROUND(O134,1)), 'Econ Update Dashboard '!$I$12, IF((ROUND(P134,1))=(ROUND(O134,1)), 'Econ Update Dashboard '!$J$12)))</f>
        <v xml:space="preserve"> </v>
      </c>
      <c r="R134" s="227">
        <f t="shared" si="39"/>
        <v>0</v>
      </c>
      <c r="S134" s="466"/>
      <c r="T134" s="466"/>
      <c r="U134" s="467"/>
    </row>
    <row r="135" spans="1:21" ht="16.5" customHeight="1">
      <c r="A135" s="213" t="s">
        <v>80</v>
      </c>
      <c r="B135" s="214"/>
      <c r="C135" s="215">
        <f>AVERAGE(C122:C134)</f>
        <v>-4.3802299482682105</v>
      </c>
      <c r="D135" s="216">
        <f>'Main Survey'!P159</f>
        <v>-5.18</v>
      </c>
      <c r="E135" s="217" t="str">
        <f>IF((ROUND(D135,1))&lt;(ROUND(C135,1)),'Econ Update Dashboard '!$H$12, IF((ROUND( D135,1))&gt;(ROUND(C135,1)), 'Econ Update Dashboard '!$I$12, IF((ROUND(D135,1))=(ROUND(C135,1)), 'Econ Update Dashboard '!$J$12)))</f>
        <v>▼</v>
      </c>
      <c r="F135" s="242">
        <f t="shared" ref="F135" si="42">IF(AND(C135&lt;&gt;"",D135&lt;&gt;"",IF(AND(C135&lt;&gt;"",D135&lt;&gt;""),ROUND(D135,1)-ROUND(C135,1),FALSE)&lt;&gt;0),ROUND(D135,1)-ROUND(C135,1),IF(OR(C135="",D135=""),"","-"))</f>
        <v>-0.79999999999999982</v>
      </c>
      <c r="G135" s="215">
        <f>AVERAGE(G122:G134)</f>
        <v>1.7294338900634962</v>
      </c>
      <c r="H135" s="216">
        <f>'Main Survey'!Q159</f>
        <v>-3.9999999999999855E-2</v>
      </c>
      <c r="I135" s="295" t="str">
        <f>IF((ROUND(H135,1))&lt;(ROUND(G135,1)),'Econ Update Dashboard '!$H$12, IF((ROUND( H135,1))&gt;(ROUND(G135,1)), 'Econ Update Dashboard '!$I$12, IF((ROUND(H135,1))=(ROUND(G135,1)), 'Econ Update Dashboard '!$J$12)))</f>
        <v>▼</v>
      </c>
      <c r="J135" s="243">
        <f t="shared" ref="J135" si="43">IF(AND(G135&lt;&gt;"",H135&lt;&gt;"",IF(AND(G135&lt;&gt;"",H135&lt;&gt;""),ROUND(H135,1)-ROUND(G135,1),FALSE)&lt;&gt;0),ROUND(H135,1)-ROUND(G135,1),IF(OR(G135="",H135=""),"","-"))</f>
        <v>-1.7</v>
      </c>
      <c r="K135" s="215">
        <f>AVERAGE(K121:K134)</f>
        <v>4</v>
      </c>
      <c r="L135" s="216">
        <f>'Main Survey'!R159</f>
        <v>3.3666666666666667</v>
      </c>
      <c r="M135" s="217" t="str">
        <f>IF((ROUND(L135,1))&lt;(ROUND(K135,1)),'Econ Update Dashboard '!$H$12, IF((ROUND( L135,1))&gt;(ROUND(K135,1)), 'Econ Update Dashboard '!$I$12, IF((ROUND(L135,1))=(ROUND(K135,1)), 'Econ Update Dashboard '!$J$12)))</f>
        <v>▼</v>
      </c>
      <c r="N135" s="244">
        <f t="shared" ref="N135" si="44">IF(AND(K135&lt;&gt;"",L135&lt;&gt;"",IF(AND(K135&lt;&gt;"",L135&lt;&gt;""),ROUND(L135,1)-ROUND(K135,1),FALSE)&lt;&gt;0),ROUND(L135,1)-ROUND(K135,1),IF(OR(K135="",L135=""),"","-"))</f>
        <v>-0.60000000000000009</v>
      </c>
      <c r="O135" s="215" t="e">
        <f>AVERAGE(O121:O134)</f>
        <v>#DIV/0!</v>
      </c>
      <c r="P135" s="216">
        <f>'Main Survey'!S159</f>
        <v>0</v>
      </c>
      <c r="Q135" s="217" t="e">
        <f>IF((ROUND(P135,1))&lt;(ROUND(O135,1)),'Econ Update Dashboard '!$H$12, IF((ROUND( P135,1))&gt;(ROUND(O135,1)), 'Econ Update Dashboard '!$I$12, IF((ROUND(P135,1))=(ROUND(O135,1)), 'Econ Update Dashboard '!$J$12)))</f>
        <v>#DIV/0!</v>
      </c>
      <c r="R135" s="243" t="e">
        <f t="shared" ref="R135" si="45">IF(AND(O135&lt;&gt;"",P135&lt;&gt;"",IF(AND(O135&lt;&gt;"",P135&lt;&gt;""),ROUND(P135,1)-ROUND(O135,1),FALSE)&lt;&gt;0),ROUND(P135,1)-ROUND(O135,1),IF(OR(O135="",P135=""),"","-"))</f>
        <v>#DIV/0!</v>
      </c>
      <c r="S135" s="466"/>
      <c r="T135" s="466"/>
      <c r="U135" s="467"/>
    </row>
    <row r="136" spans="1:21">
      <c r="A136" s="463"/>
      <c r="B136" s="463"/>
      <c r="C136" s="463"/>
      <c r="D136" s="463"/>
      <c r="E136" s="463"/>
      <c r="F136" s="463"/>
      <c r="G136" s="463"/>
      <c r="H136" s="463"/>
      <c r="I136" s="463"/>
      <c r="J136" s="463"/>
      <c r="K136" s="463"/>
      <c r="L136" s="463"/>
      <c r="M136" s="463"/>
      <c r="N136" s="463"/>
      <c r="O136" s="463"/>
      <c r="P136" s="463"/>
      <c r="Q136" s="463"/>
      <c r="R136" s="463"/>
      <c r="S136" s="466"/>
      <c r="T136" s="466"/>
      <c r="U136" s="467"/>
    </row>
    <row r="137" spans="1:21">
      <c r="A137" s="463"/>
      <c r="B137" s="463"/>
      <c r="C137" s="463"/>
      <c r="D137" s="463"/>
      <c r="E137" s="463"/>
      <c r="F137" s="463"/>
      <c r="G137" s="463"/>
      <c r="H137" s="463"/>
      <c r="I137" s="463"/>
      <c r="J137" s="463"/>
      <c r="K137" s="463"/>
      <c r="L137" s="463"/>
      <c r="M137" s="463"/>
      <c r="N137" s="463"/>
      <c r="O137" s="463"/>
      <c r="P137" s="463"/>
      <c r="Q137" s="463"/>
      <c r="R137" s="463"/>
      <c r="S137" s="466"/>
      <c r="T137" s="466"/>
      <c r="U137" s="467"/>
    </row>
    <row r="138" spans="1:21">
      <c r="A138" s="463"/>
      <c r="B138" s="463"/>
      <c r="C138" s="463"/>
      <c r="D138" s="463"/>
      <c r="E138" s="463"/>
      <c r="F138" s="463"/>
      <c r="G138" s="463"/>
      <c r="H138" s="463"/>
      <c r="I138" s="463"/>
      <c r="J138" s="463"/>
      <c r="K138" s="463"/>
      <c r="L138" s="463"/>
      <c r="M138" s="463"/>
      <c r="N138" s="463"/>
      <c r="O138" s="463"/>
      <c r="P138" s="463"/>
      <c r="Q138" s="463"/>
      <c r="R138" s="463"/>
      <c r="S138" s="466"/>
      <c r="T138" s="466"/>
      <c r="U138" s="467"/>
    </row>
    <row r="139" spans="1:21">
      <c r="A139" s="463"/>
      <c r="B139" s="463"/>
      <c r="C139" s="463"/>
      <c r="D139" s="463"/>
      <c r="E139" s="463"/>
      <c r="F139" s="463"/>
      <c r="G139" s="463"/>
      <c r="H139" s="463"/>
      <c r="I139" s="463"/>
      <c r="J139" s="463"/>
      <c r="K139" s="463"/>
      <c r="L139" s="463"/>
      <c r="M139" s="463"/>
      <c r="N139" s="463"/>
      <c r="O139" s="463"/>
      <c r="P139" s="463"/>
      <c r="Q139" s="463"/>
      <c r="R139" s="463"/>
      <c r="S139" s="466"/>
      <c r="T139" s="466"/>
      <c r="U139" s="467"/>
    </row>
    <row r="140" spans="1:21">
      <c r="A140" s="463"/>
      <c r="B140" s="463"/>
      <c r="C140" s="463"/>
      <c r="D140" s="463"/>
      <c r="E140" s="463"/>
      <c r="F140" s="463"/>
      <c r="G140" s="463"/>
      <c r="H140" s="463"/>
      <c r="I140" s="463"/>
      <c r="J140" s="463"/>
      <c r="K140" s="463"/>
      <c r="L140" s="463"/>
      <c r="M140" s="463"/>
      <c r="N140" s="463"/>
      <c r="O140" s="463"/>
      <c r="P140" s="463"/>
      <c r="Q140" s="463"/>
      <c r="R140" s="463"/>
      <c r="S140" s="466"/>
      <c r="T140" s="466"/>
      <c r="U140" s="467"/>
    </row>
    <row r="141" spans="1:21" ht="15.75">
      <c r="A141" s="540" t="s">
        <v>184</v>
      </c>
      <c r="B141" s="540"/>
      <c r="C141" s="540"/>
      <c r="D141" s="540"/>
      <c r="E141" s="540"/>
      <c r="F141" s="540"/>
      <c r="G141" s="540"/>
      <c r="H141" s="540"/>
      <c r="I141" s="540"/>
      <c r="J141" s="540"/>
      <c r="K141" s="124"/>
      <c r="L141" s="124"/>
      <c r="M141" s="124"/>
      <c r="N141" s="124"/>
      <c r="O141" s="124"/>
      <c r="P141" s="124"/>
      <c r="Q141" s="124"/>
      <c r="R141" s="124"/>
      <c r="S141" s="466"/>
      <c r="T141" s="466"/>
      <c r="U141" s="467"/>
    </row>
    <row r="142" spans="1:21" ht="15.75" thickBot="1">
      <c r="A142" s="246"/>
      <c r="B142" s="246"/>
      <c r="C142" s="246"/>
      <c r="D142" s="246"/>
      <c r="E142" s="246"/>
      <c r="F142" s="246"/>
      <c r="G142" s="246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466"/>
      <c r="T142" s="466"/>
      <c r="U142" s="467"/>
    </row>
    <row r="143" spans="1:21" ht="12.75" customHeight="1">
      <c r="A143" s="77"/>
      <c r="B143" s="247"/>
      <c r="C143" s="533" t="s">
        <v>190</v>
      </c>
      <c r="D143" s="534"/>
      <c r="E143" s="534"/>
      <c r="F143" s="535"/>
      <c r="G143" s="533" t="s">
        <v>191</v>
      </c>
      <c r="H143" s="534"/>
      <c r="I143" s="534"/>
      <c r="J143" s="535"/>
      <c r="K143" s="533" t="s">
        <v>192</v>
      </c>
      <c r="L143" s="534"/>
      <c r="M143" s="534"/>
      <c r="N143" s="535"/>
      <c r="O143" s="533" t="s">
        <v>193</v>
      </c>
      <c r="P143" s="534"/>
      <c r="Q143" s="534"/>
      <c r="R143" s="535"/>
      <c r="S143" s="466"/>
      <c r="T143" s="466"/>
      <c r="U143" s="467"/>
    </row>
    <row r="144" spans="1:21" ht="12.75">
      <c r="A144" s="208"/>
      <c r="B144" s="209" t="s">
        <v>65</v>
      </c>
      <c r="C144" s="210" t="s">
        <v>223</v>
      </c>
      <c r="D144" s="211" t="s">
        <v>75</v>
      </c>
      <c r="E144" s="536" t="s">
        <v>76</v>
      </c>
      <c r="F144" s="537"/>
      <c r="G144" s="210" t="s">
        <v>223</v>
      </c>
      <c r="H144" s="211" t="s">
        <v>75</v>
      </c>
      <c r="I144" s="538" t="s">
        <v>76</v>
      </c>
      <c r="J144" s="539"/>
      <c r="K144" s="210" t="s">
        <v>223</v>
      </c>
      <c r="L144" s="211" t="s">
        <v>75</v>
      </c>
      <c r="M144" s="536" t="s">
        <v>76</v>
      </c>
      <c r="N144" s="537"/>
      <c r="O144" s="210" t="s">
        <v>223</v>
      </c>
      <c r="P144" s="211" t="s">
        <v>75</v>
      </c>
      <c r="Q144" s="538" t="s">
        <v>76</v>
      </c>
      <c r="R144" s="539"/>
      <c r="S144" s="466"/>
      <c r="T144" s="466"/>
      <c r="U144" s="467"/>
    </row>
    <row r="145" spans="1:21">
      <c r="A145" s="218" t="str">
        <f>'Main Survey'!A81</f>
        <v xml:space="preserve">  BMO Capital Markets</v>
      </c>
      <c r="B145" s="219">
        <f>'Main Survey'!B81</f>
        <v>45275</v>
      </c>
      <c r="C145" s="220">
        <v>5.4124328249999998</v>
      </c>
      <c r="D145" s="221">
        <f>'Main Survey'!J81</f>
        <v>5.5982765575000002</v>
      </c>
      <c r="E145" s="222" t="str">
        <f>IF((ROUND(D145,1))&lt;(ROUND(C145,1)),'Econ Update Dashboard '!$H$12, IF((ROUND( D145,1))&gt;(ROUND(C145,1)), 'Econ Update Dashboard '!$I$12, IF((ROUND(D145,1))=(ROUND(C145,1)), 'Econ Update Dashboard '!$J$12)))</f>
        <v>▲</v>
      </c>
      <c r="F145" s="223">
        <f t="shared" ref="F145:F157" si="46">ROUND(D145,1)-ROUND(C145,1)</f>
        <v>0.19999999999999929</v>
      </c>
      <c r="G145" s="224">
        <v>5.8368348999999995</v>
      </c>
      <c r="H145" s="221">
        <f>'Main Survey'!K81</f>
        <v>6.1762483274999997</v>
      </c>
      <c r="I145" s="222" t="str">
        <f>IF((ROUND(H145,1))&lt;(ROUND(G145,1)),'Econ Update Dashboard '!$H$12, IF((ROUND( H145,1))&gt;(ROUND(G145,1)), 'Econ Update Dashboard '!$I$12, IF((ROUND(H145,1))=(ROUND(G145,1)), 'Econ Update Dashboard '!$J$12)))</f>
        <v>▲</v>
      </c>
      <c r="J145" s="226">
        <f t="shared" ref="J145:J157" si="47">ROUND(H145,1)-ROUND(G145,1)</f>
        <v>0.40000000000000036</v>
      </c>
      <c r="K145" s="220">
        <v>5.8</v>
      </c>
      <c r="L145" s="221">
        <f>'Main Survey'!L81</f>
        <v>5.8304270749999993</v>
      </c>
      <c r="M145" s="225" t="str">
        <f>IF((ROUND(L145,1))&lt;(ROUND(K145,1)),'Econ Update Dashboard '!$H$12, IF((ROUND( L145,1))&gt;(ROUND(K145,1)), 'Econ Update Dashboard '!$I$12, IF((ROUND(L145,1))=(ROUND(K145,1)), 'Econ Update Dashboard '!$J$12)))</f>
        <v xml:space="preserve"> </v>
      </c>
      <c r="N145" s="227">
        <f t="shared" ref="N145:N157" si="48">ROUND(L145,1)-ROUND(K145,1)</f>
        <v>0</v>
      </c>
      <c r="O145" s="224">
        <v>5.7</v>
      </c>
      <c r="P145" s="221">
        <f>'Main Survey'!M81</f>
        <v>5.5912329175000002</v>
      </c>
      <c r="Q145" s="225" t="str">
        <f>IF((ROUND(P145,1))&lt;(ROUND(O145,1)),'Econ Update Dashboard '!$H$12, IF((ROUND( P145,1))&gt;(ROUND(O145,1)), 'Econ Update Dashboard '!$I$12, IF((ROUND(P145,1))=(ROUND(O145,1)), 'Econ Update Dashboard '!$J$12)))</f>
        <v>▼</v>
      </c>
      <c r="R145" s="226">
        <f t="shared" ref="R145:R157" si="49">ROUND(P145,1)-ROUND(O145,1)</f>
        <v>-0.10000000000000053</v>
      </c>
      <c r="S145" s="466"/>
      <c r="T145" s="466"/>
      <c r="U145" s="467"/>
    </row>
    <row r="146" spans="1:21">
      <c r="A146" s="218" t="str">
        <f>'Main Survey'!A82</f>
        <v xml:space="preserve">  Central 1 Credit Union</v>
      </c>
      <c r="B146" s="228">
        <f>'Main Survey'!B82</f>
        <v>45250</v>
      </c>
      <c r="C146" s="229">
        <v>5.6</v>
      </c>
      <c r="D146" s="230">
        <f>'Main Survey'!J82</f>
        <v>5.6</v>
      </c>
      <c r="E146" s="222" t="str">
        <f>IF((ROUND(D146,1))&lt;(ROUND(C146,1)),'Econ Update Dashboard '!$H$12, IF((ROUND( D146,1))&gt;(ROUND(C146,1)), 'Econ Update Dashboard '!$I$12, IF((ROUND(D146,1))=(ROUND(C146,1)), 'Econ Update Dashboard '!$J$12)))</f>
        <v xml:space="preserve"> </v>
      </c>
      <c r="F146" s="223">
        <f t="shared" si="46"/>
        <v>0</v>
      </c>
      <c r="G146" s="232">
        <v>5.8</v>
      </c>
      <c r="H146" s="230">
        <f>'Main Survey'!K82</f>
        <v>5.8</v>
      </c>
      <c r="I146" s="225" t="str">
        <f>IF((ROUND(H146,1))&lt;(ROUND(G146,1)),'Econ Update Dashboard '!$H$12, IF((ROUND( H146,1))&gt;(ROUND(G146,1)), 'Econ Update Dashboard '!$I$12, IF((ROUND(H146,1))=(ROUND(G146,1)), 'Econ Update Dashboard '!$J$12)))</f>
        <v xml:space="preserve"> </v>
      </c>
      <c r="J146" s="226">
        <f t="shared" si="47"/>
        <v>0</v>
      </c>
      <c r="K146" s="229">
        <v>6</v>
      </c>
      <c r="L146" s="230">
        <f>'Main Survey'!L82</f>
        <v>6</v>
      </c>
      <c r="M146" s="225" t="str">
        <f>IF((ROUND(L146,1))&lt;(ROUND(K146,1)),'Econ Update Dashboard '!$H$12, IF((ROUND( L146,1))&gt;(ROUND(K146,1)), 'Econ Update Dashboard '!$I$12, IF((ROUND(L146,1))=(ROUND(K146,1)), 'Econ Update Dashboard '!$J$12)))</f>
        <v xml:space="preserve"> </v>
      </c>
      <c r="N146" s="234">
        <f t="shared" si="48"/>
        <v>0</v>
      </c>
      <c r="O146" s="232">
        <v>5.2</v>
      </c>
      <c r="P146" s="230">
        <f>'Main Survey'!M82</f>
        <v>5.2</v>
      </c>
      <c r="Q146" s="225" t="str">
        <f>IF((ROUND(P146,1))&lt;(ROUND(O146,1)),'Econ Update Dashboard '!$H$12, IF((ROUND( P146,1))&gt;(ROUND(O146,1)), 'Econ Update Dashboard '!$I$12, IF((ROUND(P146,1))=(ROUND(O146,1)), 'Econ Update Dashboard '!$J$12)))</f>
        <v xml:space="preserve"> </v>
      </c>
      <c r="R146" s="227">
        <f t="shared" si="49"/>
        <v>0</v>
      </c>
      <c r="S146" s="466"/>
      <c r="T146" s="466"/>
      <c r="U146" s="467"/>
    </row>
    <row r="147" spans="1:21">
      <c r="A147" s="218" t="str">
        <f>'Main Survey'!A83</f>
        <v xml:space="preserve">  CIBC Capital Markets</v>
      </c>
      <c r="B147" s="228">
        <f>'Main Survey'!B83</f>
        <v>45182</v>
      </c>
      <c r="C147" s="229">
        <v>5.8</v>
      </c>
      <c r="D147" s="230">
        <f>'Main Survey'!J83</f>
        <v>5.8</v>
      </c>
      <c r="E147" s="225" t="str">
        <f>IF((ROUND(D147,1))&lt;(ROUND(C147,1)),'Econ Update Dashboard '!$H$12, IF((ROUND( D147,1))&gt;(ROUND(C147,1)), 'Econ Update Dashboard '!$I$12, IF((ROUND(D147,1))=(ROUND(C147,1)), 'Econ Update Dashboard '!$J$12)))</f>
        <v xml:space="preserve"> </v>
      </c>
      <c r="F147" s="223">
        <f t="shared" si="46"/>
        <v>0</v>
      </c>
      <c r="G147" s="232">
        <v>6.2</v>
      </c>
      <c r="H147" s="230">
        <f>'Main Survey'!K83</f>
        <v>6.2</v>
      </c>
      <c r="I147" s="222" t="str">
        <f>IF((ROUND(H147,1))&lt;(ROUND(G147,1)),'Econ Update Dashboard '!$H$12, IF((ROUND( H147,1))&gt;(ROUND(G147,1)), 'Econ Update Dashboard '!$I$12, IF((ROUND(H147,1))=(ROUND(G147,1)), 'Econ Update Dashboard '!$J$12)))</f>
        <v xml:space="preserve"> </v>
      </c>
      <c r="J147" s="226">
        <f t="shared" si="47"/>
        <v>0</v>
      </c>
      <c r="K147" s="229">
        <v>6.3</v>
      </c>
      <c r="L147" s="230">
        <f>'Main Survey'!L83</f>
        <v>6.3</v>
      </c>
      <c r="M147" s="225" t="str">
        <f>IF((ROUND(L147,1))&lt;(ROUND(K147,1)),'Econ Update Dashboard '!$H$12, IF((ROUND( L147,1))&gt;(ROUND(K147,1)), 'Econ Update Dashboard '!$I$12, IF((ROUND(L147,1))=(ROUND(K147,1)), 'Econ Update Dashboard '!$J$12)))</f>
        <v xml:space="preserve"> </v>
      </c>
      <c r="N147" s="227">
        <f t="shared" si="48"/>
        <v>0</v>
      </c>
      <c r="O147" s="232">
        <v>6</v>
      </c>
      <c r="P147" s="230">
        <f>'Main Survey'!M83</f>
        <v>6</v>
      </c>
      <c r="Q147" s="225" t="str">
        <f>IF((ROUND(P147,1))&lt;(ROUND(O147,1)),'Econ Update Dashboard '!$H$12, IF((ROUND( P147,1))&gt;(ROUND(O147,1)), 'Econ Update Dashboard '!$I$12, IF((ROUND(P147,1))=(ROUND(O147,1)), 'Econ Update Dashboard '!$J$12)))</f>
        <v xml:space="preserve"> </v>
      </c>
      <c r="R147" s="226">
        <f t="shared" si="49"/>
        <v>0</v>
      </c>
      <c r="S147" s="466"/>
      <c r="T147" s="466"/>
      <c r="U147" s="467"/>
    </row>
    <row r="148" spans="1:21">
      <c r="A148" s="218" t="str">
        <f>'Main Survey'!A84</f>
        <v xml:space="preserve">  Desjardins Group</v>
      </c>
      <c r="B148" s="228">
        <f>'Main Survey'!B84</f>
        <v>45223</v>
      </c>
      <c r="C148" s="229">
        <v>5.7</v>
      </c>
      <c r="D148" s="230">
        <f>'Main Survey'!J84</f>
        <v>5.692569899043221</v>
      </c>
      <c r="E148" s="225" t="str">
        <f>IF((ROUND(D148,1))&lt;(ROUND(C148,1)),'Econ Update Dashboard '!$H$12, IF((ROUND( D148,1))&gt;(ROUND(C148,1)), 'Econ Update Dashboard '!$I$12, IF((ROUND(D148,1))=(ROUND(C148,1)), 'Econ Update Dashboard '!$J$12)))</f>
        <v xml:space="preserve"> </v>
      </c>
      <c r="F148" s="223">
        <f t="shared" si="46"/>
        <v>0</v>
      </c>
      <c r="G148" s="232">
        <v>6.8</v>
      </c>
      <c r="H148" s="230">
        <f>'Main Survey'!K84</f>
        <v>6.8453017482215861</v>
      </c>
      <c r="I148" s="222" t="str">
        <f>IF((ROUND(H148,1))&lt;(ROUND(G148,1)),'Econ Update Dashboard '!$H$12, IF((ROUND( H148,1))&gt;(ROUND(G148,1)), 'Econ Update Dashboard '!$I$12, IF((ROUND(H148,1))=(ROUND(G148,1)), 'Econ Update Dashboard '!$J$12)))</f>
        <v xml:space="preserve"> </v>
      </c>
      <c r="J148" s="226">
        <f t="shared" si="47"/>
        <v>0</v>
      </c>
      <c r="K148" s="229">
        <v>6.7</v>
      </c>
      <c r="L148" s="230">
        <f>'Main Survey'!L84</f>
        <v>6.7001034016573309</v>
      </c>
      <c r="M148" s="225" t="str">
        <f>IF((ROUND(L148,1))&lt;(ROUND(K148,1)),'Econ Update Dashboard '!$H$12, IF((ROUND( L148,1))&gt;(ROUND(K148,1)), 'Econ Update Dashboard '!$I$12, IF((ROUND(L148,1))=(ROUND(K148,1)), 'Econ Update Dashboard '!$J$12)))</f>
        <v xml:space="preserve"> </v>
      </c>
      <c r="N148" s="227">
        <f t="shared" si="48"/>
        <v>0</v>
      </c>
      <c r="O148" s="232">
        <v>6.4</v>
      </c>
      <c r="P148" s="230">
        <f>'Main Survey'!M84</f>
        <v>6.4251038995268601</v>
      </c>
      <c r="Q148" s="225" t="str">
        <f>IF((ROUND(P148,1))&lt;(ROUND(O148,1)),'Econ Update Dashboard '!$H$12, IF((ROUND( P148,1))&gt;(ROUND(O148,1)), 'Econ Update Dashboard '!$I$12, IF((ROUND(P148,1))=(ROUND(O148,1)), 'Econ Update Dashboard '!$J$12)))</f>
        <v xml:space="preserve"> </v>
      </c>
      <c r="R148" s="226">
        <f t="shared" si="49"/>
        <v>0</v>
      </c>
      <c r="S148" s="466"/>
      <c r="T148" s="466"/>
      <c r="U148" s="467"/>
    </row>
    <row r="149" spans="1:21">
      <c r="A149" s="218" t="str">
        <f>'Main Survey'!A85</f>
        <v xml:space="preserve">  Laurentian Bank Securities</v>
      </c>
      <c r="B149" s="228">
        <f>'Main Survey'!B85</f>
        <v>45187</v>
      </c>
      <c r="C149" s="229">
        <v>5.7</v>
      </c>
      <c r="D149" s="230">
        <f>'Main Survey'!J85</f>
        <v>5.6</v>
      </c>
      <c r="E149" s="222" t="str">
        <f>IF((ROUND(D149,1))&lt;(ROUND(C149,1)),'Econ Update Dashboard '!$H$12, IF((ROUND( D149,1))&gt;(ROUND(C149,1)), 'Econ Update Dashboard '!$I$12, IF((ROUND(D149,1))=(ROUND(C149,1)), 'Econ Update Dashboard '!$J$12)))</f>
        <v>▼</v>
      </c>
      <c r="F149" s="223">
        <f t="shared" si="46"/>
        <v>-0.10000000000000053</v>
      </c>
      <c r="G149" s="232">
        <v>6.9</v>
      </c>
      <c r="H149" s="230">
        <f>'Main Survey'!K85</f>
        <v>6.9</v>
      </c>
      <c r="I149" s="225" t="str">
        <f>IF((ROUND(H149,1))&lt;(ROUND(G149,1)),'Econ Update Dashboard '!$H$12, IF((ROUND( H149,1))&gt;(ROUND(G149,1)), 'Econ Update Dashboard '!$I$12, IF((ROUND(H149,1))=(ROUND(G149,1)), 'Econ Update Dashboard '!$J$12)))</f>
        <v xml:space="preserve"> </v>
      </c>
      <c r="J149" s="226">
        <f t="shared" si="47"/>
        <v>0</v>
      </c>
      <c r="K149" s="229"/>
      <c r="L149" s="230">
        <f>'Main Survey'!L85</f>
        <v>6.6</v>
      </c>
      <c r="M149" s="225" t="str">
        <f>IF((ROUND(L149,1))&lt;(ROUND(K149,1)),'Econ Update Dashboard '!$H$12, IF((ROUND( L149,1))&gt;(ROUND(K149,1)), 'Econ Update Dashboard '!$I$12, IF((ROUND(L149,1))=(ROUND(K149,1)), 'Econ Update Dashboard '!$J$12)))</f>
        <v>▲</v>
      </c>
      <c r="N149" s="227">
        <f t="shared" si="48"/>
        <v>6.6</v>
      </c>
      <c r="O149" s="232"/>
      <c r="P149" s="230">
        <f>'Main Survey'!M85</f>
        <v>0</v>
      </c>
      <c r="Q149" s="225" t="str">
        <f>IF((ROUND(P149,1))&lt;(ROUND(O149,1)),'Econ Update Dashboard '!$H$12, IF((ROUND( P149,1))&gt;(ROUND(O149,1)), 'Econ Update Dashboard '!$I$12, IF((ROUND(P149,1))=(ROUND(O149,1)), 'Econ Update Dashboard '!$J$12)))</f>
        <v xml:space="preserve"> </v>
      </c>
      <c r="R149" s="226">
        <f t="shared" si="49"/>
        <v>0</v>
      </c>
      <c r="S149" s="466"/>
      <c r="T149" s="466"/>
      <c r="U149" s="467"/>
    </row>
    <row r="150" spans="1:21">
      <c r="A150" s="218" t="str">
        <f>'Main Survey'!A86</f>
        <v xml:space="preserve">  National Bank of Canada</v>
      </c>
      <c r="B150" s="235">
        <f>'Main Survey'!B86</f>
        <v>45250</v>
      </c>
      <c r="C150" s="232">
        <v>5.6</v>
      </c>
      <c r="D150" s="230">
        <f>'Main Survey'!J86</f>
        <v>5.7</v>
      </c>
      <c r="E150" s="225" t="str">
        <f>IF((ROUND(D150,1))&lt;(ROUND(C150,1)),'Econ Update Dashboard '!$H$12, IF((ROUND( D150,1))&gt;(ROUND(C150,1)), 'Econ Update Dashboard '!$I$12, IF((ROUND(D150,1))=(ROUND(C150,1)), 'Econ Update Dashboard '!$J$12)))</f>
        <v>▲</v>
      </c>
      <c r="F150" s="237">
        <f t="shared" si="46"/>
        <v>0.10000000000000053</v>
      </c>
      <c r="G150" s="232">
        <v>6.1</v>
      </c>
      <c r="H150" s="230">
        <f>'Main Survey'!K86</f>
        <v>6.7</v>
      </c>
      <c r="I150" s="222" t="str">
        <f>IF((ROUND(H150,1))&lt;(ROUND(G150,1)),'Econ Update Dashboard '!$H$12, IF((ROUND( H150,1))&gt;(ROUND(G150,1)), 'Econ Update Dashboard '!$I$12, IF((ROUND(H150,1))=(ROUND(G150,1)), 'Econ Update Dashboard '!$J$12)))</f>
        <v>▲</v>
      </c>
      <c r="J150" s="227">
        <f t="shared" si="47"/>
        <v>0.60000000000000053</v>
      </c>
      <c r="K150" s="229"/>
      <c r="L150" s="230">
        <f>'Main Survey'!L86</f>
        <v>6.9</v>
      </c>
      <c r="M150" s="225" t="str">
        <f>IF((ROUND(L150,1))&lt;(ROUND(K150,1)),'Econ Update Dashboard '!$H$12, IF((ROUND( L150,1))&gt;(ROUND(K150,1)), 'Econ Update Dashboard '!$I$12, IF((ROUND(L150,1))=(ROUND(K150,1)), 'Econ Update Dashboard '!$J$12)))</f>
        <v>▲</v>
      </c>
      <c r="N150" s="234">
        <f t="shared" si="48"/>
        <v>6.9</v>
      </c>
      <c r="O150" s="232"/>
      <c r="P150" s="230">
        <f>'Main Survey'!M86</f>
        <v>0</v>
      </c>
      <c r="Q150" s="222" t="str">
        <f>IF((ROUND(P150,1))&lt;(ROUND(O150,1)),'Econ Update Dashboard '!$H$12, IF((ROUND( P150,1))&gt;(ROUND(O150,1)), 'Econ Update Dashboard '!$I$12, IF((ROUND(P150,1))=(ROUND(O150,1)), 'Econ Update Dashboard '!$J$12)))</f>
        <v xml:space="preserve"> </v>
      </c>
      <c r="R150" s="227">
        <f t="shared" si="49"/>
        <v>0</v>
      </c>
      <c r="S150" s="466"/>
      <c r="T150" s="466"/>
      <c r="U150" s="467"/>
    </row>
    <row r="151" spans="1:21">
      <c r="A151" s="218" t="str">
        <f>'Main Survey'!A87</f>
        <v xml:space="preserve">  Quantitative Economic Decisions</v>
      </c>
      <c r="B151" s="228">
        <f>'Main Survey'!B87</f>
        <v>45190</v>
      </c>
      <c r="C151" s="229">
        <v>5.6</v>
      </c>
      <c r="D151" s="230">
        <f>'Main Survey'!J87</f>
        <v>5.6</v>
      </c>
      <c r="E151" s="222" t="str">
        <f>IF((ROUND(D151,1))&lt;(ROUND(C151,1)),'Econ Update Dashboard '!$H$12, IF((ROUND( D151,1))&gt;(ROUND(C151,1)), 'Econ Update Dashboard '!$I$12, IF((ROUND(D151,1))=(ROUND(C151,1)), 'Econ Update Dashboard '!$J$12)))</f>
        <v xml:space="preserve"> </v>
      </c>
      <c r="F151" s="223">
        <f t="shared" si="46"/>
        <v>0</v>
      </c>
      <c r="G151" s="232">
        <v>6.8</v>
      </c>
      <c r="H151" s="230">
        <f>'Main Survey'!K87</f>
        <v>6.9</v>
      </c>
      <c r="I151" s="225" t="str">
        <f>IF((ROUND(H151,1))&lt;(ROUND(G151,1)),'Econ Update Dashboard '!$H$12, IF((ROUND( H151,1))&gt;(ROUND(G151,1)), 'Econ Update Dashboard '!$I$12, IF((ROUND(H151,1))=(ROUND(G151,1)), 'Econ Update Dashboard '!$J$12)))</f>
        <v>▲</v>
      </c>
      <c r="J151" s="226">
        <f t="shared" si="47"/>
        <v>0.10000000000000053</v>
      </c>
      <c r="K151" s="229">
        <v>6.8</v>
      </c>
      <c r="L151" s="230">
        <f>'Main Survey'!L87</f>
        <v>6.9</v>
      </c>
      <c r="M151" s="225" t="str">
        <f>IF((ROUND(L151,1))&lt;(ROUND(K151,1)),'Econ Update Dashboard '!$H$12, IF((ROUND( L151,1))&gt;(ROUND(K151,1)), 'Econ Update Dashboard '!$I$12, IF((ROUND(L151,1))=(ROUND(K151,1)), 'Econ Update Dashboard '!$J$12)))</f>
        <v>▲</v>
      </c>
      <c r="N151" s="227">
        <f t="shared" si="48"/>
        <v>0.10000000000000053</v>
      </c>
      <c r="O151" s="232"/>
      <c r="P151" s="230">
        <f>'Main Survey'!M87</f>
        <v>0</v>
      </c>
      <c r="Q151" s="222" t="str">
        <f>IF((ROUND(P151,1))&lt;(ROUND(O151,1)),'Econ Update Dashboard '!$H$12, IF((ROUND( P151,1))&gt;(ROUND(O151,1)), 'Econ Update Dashboard '!$I$12, IF((ROUND(P151,1))=(ROUND(O151,1)), 'Econ Update Dashboard '!$J$12)))</f>
        <v xml:space="preserve"> </v>
      </c>
      <c r="R151" s="226">
        <f t="shared" si="49"/>
        <v>0</v>
      </c>
      <c r="S151" s="466"/>
      <c r="T151" s="466"/>
      <c r="U151" s="467"/>
    </row>
    <row r="152" spans="1:21">
      <c r="A152" s="218" t="str">
        <f>'Main Survey'!A88</f>
        <v xml:space="preserve">  RBC Financial Group</v>
      </c>
      <c r="B152" s="228">
        <f>'Main Survey'!B88</f>
        <v>45273</v>
      </c>
      <c r="C152" s="229">
        <v>5.7</v>
      </c>
      <c r="D152" s="230">
        <f>'Main Survey'!J88</f>
        <v>5.7</v>
      </c>
      <c r="E152" s="222" t="str">
        <f>IF((ROUND(D152,1))&lt;(ROUND(C152,1)),'Econ Update Dashboard '!$H$12, IF((ROUND( D152,1))&gt;(ROUND(C152,1)), 'Econ Update Dashboard '!$I$12, IF((ROUND(D152,1))=(ROUND(C152,1)), 'Econ Update Dashboard '!$J$12)))</f>
        <v xml:space="preserve"> </v>
      </c>
      <c r="F152" s="223">
        <f t="shared" si="46"/>
        <v>0</v>
      </c>
      <c r="G152" s="232">
        <v>7.3</v>
      </c>
      <c r="H152" s="230">
        <f>'Main Survey'!K88</f>
        <v>7.4</v>
      </c>
      <c r="I152" s="225" t="str">
        <f>IF((ROUND(H152,1))&lt;(ROUND(G152,1)),'Econ Update Dashboard '!$H$12, IF((ROUND( H152,1))&gt;(ROUND(G152,1)), 'Econ Update Dashboard '!$I$12, IF((ROUND(H152,1))=(ROUND(G152,1)), 'Econ Update Dashboard '!$J$12)))</f>
        <v>▲</v>
      </c>
      <c r="J152" s="226">
        <f t="shared" si="47"/>
        <v>0.10000000000000053</v>
      </c>
      <c r="K152" s="229"/>
      <c r="L152" s="230">
        <f>'Main Survey'!L88</f>
        <v>0</v>
      </c>
      <c r="M152" s="225" t="str">
        <f>IF((ROUND(L152,1))&lt;(ROUND(K152,1)),'Econ Update Dashboard '!$H$12, IF((ROUND( L152,1))&gt;(ROUND(K152,1)), 'Econ Update Dashboard '!$I$12, IF((ROUND(L152,1))=(ROUND(K152,1)), 'Econ Update Dashboard '!$J$12)))</f>
        <v xml:space="preserve"> </v>
      </c>
      <c r="N152" s="227">
        <f t="shared" si="48"/>
        <v>0</v>
      </c>
      <c r="O152" s="232"/>
      <c r="P152" s="230">
        <f>'Main Survey'!M88</f>
        <v>0</v>
      </c>
      <c r="Q152" s="222" t="str">
        <f>IF((ROUND(P152,1))&lt;(ROUND(O152,1)),'Econ Update Dashboard '!$H$12, IF((ROUND( P152,1))&gt;(ROUND(O152,1)), 'Econ Update Dashboard '!$I$12, IF((ROUND(P152,1))=(ROUND(O152,1)), 'Econ Update Dashboard '!$J$12)))</f>
        <v xml:space="preserve"> </v>
      </c>
      <c r="R152" s="226">
        <f t="shared" si="49"/>
        <v>0</v>
      </c>
      <c r="S152" s="466"/>
      <c r="T152" s="466"/>
      <c r="U152" s="467"/>
    </row>
    <row r="153" spans="1:21">
      <c r="A153" s="218" t="str">
        <f>'Main Survey'!A89</f>
        <v xml:space="preserve">  Scotiabank Group</v>
      </c>
      <c r="B153" s="228">
        <f>'Main Survey'!B89</f>
        <v>45275</v>
      </c>
      <c r="C153" s="229">
        <v>5.6</v>
      </c>
      <c r="D153" s="230">
        <f>'Main Survey'!J89</f>
        <v>5.7</v>
      </c>
      <c r="E153" s="222" t="str">
        <f>IF((ROUND(D153,1))&lt;(ROUND(C153,1)),'Econ Update Dashboard '!$H$12, IF((ROUND( D153,1))&gt;(ROUND(C153,1)), 'Econ Update Dashboard '!$I$12, IF((ROUND(D153,1))=(ROUND(C153,1)), 'Econ Update Dashboard '!$J$12)))</f>
        <v>▲</v>
      </c>
      <c r="F153" s="223">
        <f t="shared" si="46"/>
        <v>0.10000000000000053</v>
      </c>
      <c r="G153" s="232">
        <v>6.5</v>
      </c>
      <c r="H153" s="230">
        <f>'Main Survey'!K89</f>
        <v>6.9</v>
      </c>
      <c r="I153" s="225" t="str">
        <f>IF((ROUND(H153,1))&lt;(ROUND(G153,1)),'Econ Update Dashboard '!$H$12, IF((ROUND( H153,1))&gt;(ROUND(G153,1)), 'Econ Update Dashboard '!$I$12, IF((ROUND(H153,1))=(ROUND(G153,1)), 'Econ Update Dashboard '!$J$12)))</f>
        <v>▲</v>
      </c>
      <c r="J153" s="226">
        <f t="shared" si="47"/>
        <v>0.40000000000000036</v>
      </c>
      <c r="K153" s="229"/>
      <c r="L153" s="230">
        <f>'Main Survey'!L89</f>
        <v>6.5</v>
      </c>
      <c r="M153" s="225" t="str">
        <f>IF((ROUND(L153,1))&lt;(ROUND(K153,1)),'Econ Update Dashboard '!$H$12, IF((ROUND( L153,1))&gt;(ROUND(K153,1)), 'Econ Update Dashboard '!$I$12, IF((ROUND(L153,1))=(ROUND(K153,1)), 'Econ Update Dashboard '!$J$12)))</f>
        <v>▲</v>
      </c>
      <c r="N153" s="227">
        <f t="shared" si="48"/>
        <v>6.5</v>
      </c>
      <c r="O153" s="232"/>
      <c r="P153" s="230">
        <f>'Main Survey'!M89</f>
        <v>0</v>
      </c>
      <c r="Q153" s="222" t="str">
        <f>IF((ROUND(P153,1))&lt;(ROUND(O153,1)),'Econ Update Dashboard '!$H$12, IF((ROUND( P153,1))&gt;(ROUND(O153,1)), 'Econ Update Dashboard '!$I$12, IF((ROUND(P153,1))=(ROUND(O153,1)), 'Econ Update Dashboard '!$J$12)))</f>
        <v xml:space="preserve"> </v>
      </c>
      <c r="R153" s="227">
        <f t="shared" si="49"/>
        <v>0</v>
      </c>
      <c r="S153" s="466"/>
      <c r="T153" s="466"/>
      <c r="U153" s="467"/>
    </row>
    <row r="154" spans="1:21">
      <c r="A154" s="218" t="str">
        <f>'Main Survey'!A90</f>
        <v xml:space="preserve">  Stokes Economic Consulting</v>
      </c>
      <c r="B154" s="228">
        <f>'Main Survey'!B90</f>
        <v>45148</v>
      </c>
      <c r="C154" s="229">
        <v>5.5</v>
      </c>
      <c r="D154" s="230">
        <f>'Main Survey'!J90</f>
        <v>5.5</v>
      </c>
      <c r="E154" s="222" t="str">
        <f>IF((ROUND(D154,1))&lt;(ROUND(C154,1)),'Econ Update Dashboard '!$H$12, IF((ROUND( D154,1))&gt;(ROUND(C154,1)), 'Econ Update Dashboard '!$I$12, IF((ROUND(D154,1))=(ROUND(C154,1)), 'Econ Update Dashboard '!$J$12)))</f>
        <v xml:space="preserve"> </v>
      </c>
      <c r="F154" s="223">
        <f t="shared" si="46"/>
        <v>0</v>
      </c>
      <c r="G154" s="232">
        <v>6.4</v>
      </c>
      <c r="H154" s="230">
        <f>'Main Survey'!K90</f>
        <v>6.4</v>
      </c>
      <c r="I154" s="225" t="str">
        <f>IF((ROUND(H154,1))&lt;(ROUND(G154,1)),'Econ Update Dashboard '!$H$12, IF((ROUND( H154,1))&gt;(ROUND(G154,1)), 'Econ Update Dashboard '!$I$12, IF((ROUND(H154,1))=(ROUND(G154,1)), 'Econ Update Dashboard '!$J$12)))</f>
        <v xml:space="preserve"> </v>
      </c>
      <c r="J154" s="226">
        <f t="shared" si="47"/>
        <v>0</v>
      </c>
      <c r="K154" s="229">
        <v>5.8</v>
      </c>
      <c r="L154" s="230">
        <f>'Main Survey'!L90</f>
        <v>5.8</v>
      </c>
      <c r="M154" s="222" t="str">
        <f>IF((ROUND(L154,1))&lt;(ROUND(K154,1)),'Econ Update Dashboard '!$H$12, IF((ROUND( L154,1))&gt;(ROUND(K154,1)), 'Econ Update Dashboard '!$I$12, IF((ROUND(L154,1))=(ROUND(K154,1)), 'Econ Update Dashboard '!$J$12)))</f>
        <v xml:space="preserve"> </v>
      </c>
      <c r="N154" s="227">
        <f t="shared" si="48"/>
        <v>0</v>
      </c>
      <c r="O154" s="232"/>
      <c r="P154" s="230">
        <f>'Main Survey'!M90</f>
        <v>0</v>
      </c>
      <c r="Q154" s="222" t="str">
        <f>IF((ROUND(P154,1))&lt;(ROUND(O154,1)),'Econ Update Dashboard '!$H$12, IF((ROUND( P154,1))&gt;(ROUND(O154,1)), 'Econ Update Dashboard '!$I$12, IF((ROUND(P154,1))=(ROUND(O154,1)), 'Econ Update Dashboard '!$J$12)))</f>
        <v xml:space="preserve"> </v>
      </c>
      <c r="R154" s="226">
        <f t="shared" si="49"/>
        <v>0</v>
      </c>
      <c r="S154" s="466"/>
      <c r="T154" s="466"/>
      <c r="U154" s="467"/>
    </row>
    <row r="155" spans="1:21">
      <c r="A155" s="218" t="str">
        <f>'Main Survey'!A91</f>
        <v xml:space="preserve">  TD Bank</v>
      </c>
      <c r="B155" s="228">
        <f>'Main Survey'!B91</f>
        <v>45279</v>
      </c>
      <c r="C155" s="229">
        <v>5.6</v>
      </c>
      <c r="D155" s="230">
        <f>'Main Survey'!J91</f>
        <v>6</v>
      </c>
      <c r="E155" s="222" t="str">
        <f>IF((ROUND(D155,1))&lt;(ROUND(C155,1)),'Econ Update Dashboard '!$H$12, IF((ROUND( D155,1))&gt;(ROUND(C155,1)), 'Econ Update Dashboard '!$I$12, IF((ROUND(D155,1))=(ROUND(C155,1)), 'Econ Update Dashboard '!$J$12)))</f>
        <v>▲</v>
      </c>
      <c r="F155" s="223">
        <f t="shared" si="46"/>
        <v>0.40000000000000036</v>
      </c>
      <c r="G155" s="232">
        <v>5.7</v>
      </c>
      <c r="H155" s="230">
        <f>'Main Survey'!K91</f>
        <v>6.7</v>
      </c>
      <c r="I155" s="222" t="str">
        <f>IF((ROUND(H155,1))&lt;(ROUND(G155,1)),'Econ Update Dashboard '!$H$12, IF((ROUND( H155,1))&gt;(ROUND(G155,1)), 'Econ Update Dashboard '!$I$12, IF((ROUND(H155,1))=(ROUND(G155,1)), 'Econ Update Dashboard '!$J$12)))</f>
        <v>▲</v>
      </c>
      <c r="J155" s="226">
        <f t="shared" si="47"/>
        <v>1</v>
      </c>
      <c r="K155" s="229">
        <v>5.9</v>
      </c>
      <c r="L155" s="230">
        <f>'Main Survey'!L91</f>
        <v>6.2</v>
      </c>
      <c r="M155" s="222" t="str">
        <f>IF((ROUND(L155,1))&lt;(ROUND(K155,1)),'Econ Update Dashboard '!$H$12, IF((ROUND( L155,1))&gt;(ROUND(K155,1)), 'Econ Update Dashboard '!$I$12, IF((ROUND(L155,1))=(ROUND(K155,1)), 'Econ Update Dashboard '!$J$12)))</f>
        <v>▲</v>
      </c>
      <c r="N155" s="226">
        <f t="shared" si="48"/>
        <v>0.29999999999999982</v>
      </c>
      <c r="O155" s="232"/>
      <c r="P155" s="230">
        <f>'Main Survey'!M91</f>
        <v>0</v>
      </c>
      <c r="Q155" s="222" t="str">
        <f>IF((ROUND(P155,1))&lt;(ROUND(O155,1)),'Econ Update Dashboard '!$H$12, IF((ROUND( P155,1))&gt;(ROUND(O155,1)), 'Econ Update Dashboard '!$I$12, IF((ROUND(P155,1))=(ROUND(O155,1)), 'Econ Update Dashboard '!$J$12)))</f>
        <v xml:space="preserve"> </v>
      </c>
      <c r="R155" s="226">
        <f t="shared" si="49"/>
        <v>0</v>
      </c>
      <c r="S155" s="466"/>
      <c r="T155" s="466"/>
      <c r="U155" s="467"/>
    </row>
    <row r="156" spans="1:21">
      <c r="A156" s="218" t="str">
        <f>'Main Survey'!A92</f>
        <v xml:space="preserve">  The Conference Board of Canada</v>
      </c>
      <c r="B156" s="228">
        <f>'Main Survey'!B92</f>
        <v>45232</v>
      </c>
      <c r="C156" s="229">
        <v>5.8</v>
      </c>
      <c r="D156" s="230">
        <f>'Main Survey'!J92</f>
        <v>5.8</v>
      </c>
      <c r="E156" s="225" t="str">
        <f>IF((ROUND(D156,1))&lt;(ROUND(C156,1)),'Econ Update Dashboard '!$H$12, IF((ROUND( D156,1))&gt;(ROUND(C156,1)), 'Econ Update Dashboard '!$I$12, IF((ROUND(D156,1))=(ROUND(C156,1)), 'Econ Update Dashboard '!$J$12)))</f>
        <v xml:space="preserve"> </v>
      </c>
      <c r="F156" s="223">
        <f t="shared" si="46"/>
        <v>0</v>
      </c>
      <c r="G156" s="232">
        <v>6.4</v>
      </c>
      <c r="H156" s="230">
        <f>'Main Survey'!K92</f>
        <v>6.4</v>
      </c>
      <c r="I156" s="225" t="str">
        <f>IF((ROUND(H156,1))&lt;(ROUND(G156,1)),'Econ Update Dashboard '!$H$12, IF((ROUND( H156,1))&gt;(ROUND(G156,1)), 'Econ Update Dashboard '!$I$12, IF((ROUND(H156,1))=(ROUND(G156,1)), 'Econ Update Dashboard '!$J$12)))</f>
        <v xml:space="preserve"> </v>
      </c>
      <c r="J156" s="226">
        <f t="shared" si="47"/>
        <v>0</v>
      </c>
      <c r="K156" s="229"/>
      <c r="L156" s="230">
        <f>'Main Survey'!L92</f>
        <v>0</v>
      </c>
      <c r="M156" s="222" t="str">
        <f>IF((ROUND(L156,1))&lt;(ROUND(K156,1)),'Econ Update Dashboard '!$H$12, IF((ROUND( L156,1))&gt;(ROUND(K156,1)), 'Econ Update Dashboard '!$I$12, IF((ROUND(L156,1))=(ROUND(K156,1)), 'Econ Update Dashboard '!$J$12)))</f>
        <v xml:space="preserve"> </v>
      </c>
      <c r="N156" s="227">
        <f t="shared" si="48"/>
        <v>0</v>
      </c>
      <c r="O156" s="232"/>
      <c r="P156" s="230">
        <f>'Main Survey'!M92</f>
        <v>0</v>
      </c>
      <c r="Q156" s="222" t="str">
        <f>IF((ROUND(P156,1))&lt;(ROUND(O156,1)),'Econ Update Dashboard '!$H$12, IF((ROUND( P156,1))&gt;(ROUND(O156,1)), 'Econ Update Dashboard '!$I$12, IF((ROUND(P156,1))=(ROUND(O156,1)), 'Econ Update Dashboard '!$J$12)))</f>
        <v xml:space="preserve"> </v>
      </c>
      <c r="R156" s="226">
        <f t="shared" si="49"/>
        <v>0</v>
      </c>
      <c r="S156" s="466"/>
      <c r="T156" s="466"/>
      <c r="U156" s="467"/>
    </row>
    <row r="157" spans="1:21">
      <c r="A157" s="218" t="str">
        <f>'Main Survey'!A93</f>
        <v xml:space="preserve">  University of Toronto</v>
      </c>
      <c r="B157" s="238">
        <f>'Main Survey'!B93</f>
        <v>45224</v>
      </c>
      <c r="C157" s="229">
        <v>5.5</v>
      </c>
      <c r="D157" s="239">
        <f>'Main Survey'!J93</f>
        <v>5.7</v>
      </c>
      <c r="E157" s="222" t="str">
        <f>IF((ROUND(D157,1))&lt;(ROUND(C157,1)),'Econ Update Dashboard '!$H$12, IF((ROUND( D157,1))&gt;(ROUND(C157,1)), 'Econ Update Dashboard '!$I$12, IF((ROUND(D157,1))=(ROUND(C157,1)), 'Econ Update Dashboard '!$J$12)))</f>
        <v>▲</v>
      </c>
      <c r="F157" s="223">
        <f t="shared" si="46"/>
        <v>0.20000000000000018</v>
      </c>
      <c r="G157" s="232">
        <v>6.7</v>
      </c>
      <c r="H157" s="239">
        <f>'Main Survey'!K93</f>
        <v>6.7</v>
      </c>
      <c r="I157" s="222" t="str">
        <f>IF((ROUND(H157,1))&lt;(ROUND(G157,1)),'Econ Update Dashboard '!$H$12, IF((ROUND( H157,1))&gt;(ROUND(G157,1)), 'Econ Update Dashboard '!$I$12, IF((ROUND(H157,1))=(ROUND(G157,1)), 'Econ Update Dashboard '!$J$12)))</f>
        <v xml:space="preserve"> </v>
      </c>
      <c r="J157" s="227">
        <f t="shared" si="47"/>
        <v>0</v>
      </c>
      <c r="K157" s="229"/>
      <c r="L157" s="239">
        <f>'Main Survey'!L93</f>
        <v>6.8</v>
      </c>
      <c r="M157" s="222" t="str">
        <f>IF((ROUND(L157,1))&lt;(ROUND(K157,1)),'Econ Update Dashboard '!$H$12, IF((ROUND( L157,1))&gt;(ROUND(K157,1)), 'Econ Update Dashboard '!$I$12, IF((ROUND(L157,1))=(ROUND(K157,1)), 'Econ Update Dashboard '!$J$12)))</f>
        <v>▲</v>
      </c>
      <c r="N157" s="227">
        <f t="shared" si="48"/>
        <v>6.8</v>
      </c>
      <c r="O157" s="232"/>
      <c r="P157" s="239">
        <f>'Main Survey'!M93</f>
        <v>0</v>
      </c>
      <c r="Q157" s="222" t="str">
        <f>IF((ROUND(P157,1))&lt;(ROUND(O157,1)),'Econ Update Dashboard '!$H$12, IF((ROUND( P157,1))&gt;(ROUND(O157,1)), 'Econ Update Dashboard '!$I$12, IF((ROUND(P157,1))=(ROUND(O157,1)), 'Econ Update Dashboard '!$J$12)))</f>
        <v xml:space="preserve"> </v>
      </c>
      <c r="R157" s="227">
        <f t="shared" si="49"/>
        <v>0</v>
      </c>
      <c r="S157" s="466"/>
      <c r="T157" s="466"/>
      <c r="U157" s="467"/>
    </row>
    <row r="158" spans="1:21" ht="16.5" customHeight="1">
      <c r="A158" s="213" t="s">
        <v>80</v>
      </c>
      <c r="B158" s="214"/>
      <c r="C158" s="215">
        <f>AVERAGE(C145:C157)</f>
        <v>5.6240332942307694</v>
      </c>
      <c r="D158" s="216">
        <f>'Main Survey'!J94</f>
        <v>5.6916035735802488</v>
      </c>
      <c r="E158" s="241" t="str">
        <f>IF((ROUND(D158,1))&lt;(ROUND(C158,1)),'Econ Update Dashboard '!$H$12, IF((ROUND( D158,1))&gt;(ROUND(C158,1)), 'Econ Update Dashboard '!$I$12, IF((ROUND(D158,1))=(ROUND(C158,1)), 'Econ Update Dashboard '!$J$12)))</f>
        <v>▲</v>
      </c>
      <c r="F158" s="242">
        <f t="shared" ref="F158" si="50">IF(AND(C158&lt;&gt;"",D158&lt;&gt;"",IF(AND(C158&lt;&gt;"",D158&lt;&gt;""),ROUND(D158,1)-ROUND(C158,1),FALSE)&lt;&gt;0),ROUND(D158,1)-ROUND(C158,1),IF(OR(C158="",D158=""),"","-"))</f>
        <v>0.10000000000000053</v>
      </c>
      <c r="G158" s="215">
        <f>AVERAGE(G145:G157)</f>
        <v>6.41821806923077</v>
      </c>
      <c r="H158" s="216">
        <f>'Main Survey'!K94</f>
        <v>6.6170423135170457</v>
      </c>
      <c r="I158" s="241" t="str">
        <f>IF((ROUND(H158,1))&lt;(ROUND(G158,1)),'Econ Update Dashboard '!$H$12, IF((ROUND( H158,1))&gt;(ROUND(G158,1)), 'Econ Update Dashboard '!$I$12, IF((ROUND(H158,1))=(ROUND(G158,1)), 'Econ Update Dashboard '!$J$12)))</f>
        <v>▲</v>
      </c>
      <c r="J158" s="243">
        <f t="shared" ref="J158" si="51">IF(AND(G158&lt;&gt;"",H158&lt;&gt;"",IF(AND(G158&lt;&gt;"",H158&lt;&gt;""),ROUND(H158,1)-ROUND(G158,1),FALSE)&lt;&gt;0),ROUND(H158,1)-ROUND(G158,1),IF(OR(G158="",H158=""),"","-"))</f>
        <v>0.19999999999999929</v>
      </c>
      <c r="K158" s="215">
        <f>AVERAGE(K145:K157)</f>
        <v>6.1857142857142851</v>
      </c>
      <c r="L158" s="216">
        <f>'Main Survey'!L94</f>
        <v>6.4118664069688487</v>
      </c>
      <c r="M158" s="217" t="str">
        <f>IF((ROUND(L158,1))&lt;(ROUND(K158,1)),'Econ Update Dashboard '!$H$12, IF((ROUND( L158,1))&gt;(ROUND(K158,1)), 'Econ Update Dashboard '!$I$12, IF((ROUND(L158,1))=(ROUND(K158,1)), 'Econ Update Dashboard '!$J$12)))</f>
        <v>▲</v>
      </c>
      <c r="N158" s="244">
        <f t="shared" ref="N158" si="52">IF(AND(K158&lt;&gt;"",L158&lt;&gt;"",IF(AND(K158&lt;&gt;"",L158&lt;&gt;""),ROUND(L158,1)-ROUND(K158,1),FALSE)&lt;&gt;0),ROUND(L158,1)-ROUND(K158,1),IF(OR(K158="",L158=""),"","-"))</f>
        <v>0.20000000000000018</v>
      </c>
      <c r="O158" s="215">
        <f>AVERAGE(O145:O157)</f>
        <v>5.8249999999999993</v>
      </c>
      <c r="P158" s="216">
        <f>'Main Survey'!M94</f>
        <v>5.8040842042567151</v>
      </c>
      <c r="Q158" s="217" t="str">
        <f>IF((ROUND(P158,1))&lt;(ROUND(O158,1)),'Econ Update Dashboard '!$H$12, IF((ROUND( P158,1))&gt;(ROUND(O158,1)), 'Econ Update Dashboard '!$I$12, IF((ROUND(P158,1))=(ROUND(O158,1)), 'Econ Update Dashboard '!$J$12)))</f>
        <v xml:space="preserve"> </v>
      </c>
      <c r="R158" s="243" t="str">
        <f t="shared" ref="R158" si="53">IF(AND(O158&lt;&gt;"",P158&lt;&gt;"",IF(AND(O158&lt;&gt;"",P158&lt;&gt;""),ROUND(P158,1)-ROUND(O158,1),FALSE)&lt;&gt;0),ROUND(P158,1)-ROUND(O158,1),IF(OR(O158="",P158=""),"","-"))</f>
        <v>-</v>
      </c>
      <c r="S158" s="466"/>
      <c r="T158" s="466"/>
      <c r="U158" s="467"/>
    </row>
    <row r="159" spans="1:21">
      <c r="A159" s="463"/>
      <c r="B159" s="463"/>
      <c r="C159" s="463"/>
      <c r="D159" s="463"/>
      <c r="E159" s="463"/>
      <c r="F159" s="463"/>
      <c r="G159" s="463"/>
      <c r="H159" s="463"/>
      <c r="I159" s="463"/>
      <c r="J159" s="463"/>
      <c r="K159" s="463"/>
      <c r="L159" s="463"/>
      <c r="M159" s="463"/>
      <c r="N159" s="463"/>
      <c r="O159" s="463"/>
      <c r="P159" s="463"/>
      <c r="Q159" s="463"/>
      <c r="R159" s="463"/>
      <c r="S159" s="466"/>
      <c r="T159" s="466"/>
      <c r="U159" s="467"/>
    </row>
    <row r="160" spans="1:21">
      <c r="A160" s="463"/>
      <c r="B160" s="463"/>
      <c r="C160" s="463"/>
      <c r="D160" s="463"/>
      <c r="E160" s="463"/>
      <c r="F160" s="463"/>
      <c r="G160" s="463"/>
      <c r="H160" s="463"/>
      <c r="I160" s="463"/>
      <c r="J160" s="463"/>
      <c r="K160" s="463"/>
      <c r="L160" s="463"/>
      <c r="M160" s="463"/>
      <c r="N160" s="463"/>
      <c r="O160" s="463"/>
      <c r="P160" s="463"/>
      <c r="Q160" s="463"/>
      <c r="R160" s="463"/>
      <c r="S160" s="466"/>
      <c r="T160" s="466"/>
      <c r="U160" s="467"/>
    </row>
    <row r="161" spans="1:21">
      <c r="A161" s="463"/>
      <c r="B161" s="463"/>
      <c r="C161" s="463"/>
      <c r="D161" s="463"/>
      <c r="E161" s="463"/>
      <c r="F161" s="463"/>
      <c r="G161" s="463"/>
      <c r="H161" s="463"/>
      <c r="I161" s="463"/>
      <c r="J161" s="463"/>
      <c r="K161" s="463"/>
      <c r="L161" s="463"/>
      <c r="M161" s="463"/>
      <c r="N161" s="463"/>
      <c r="O161" s="463"/>
      <c r="P161" s="463"/>
      <c r="Q161" s="463"/>
      <c r="R161" s="463"/>
      <c r="S161" s="466"/>
      <c r="T161" s="466"/>
      <c r="U161" s="467"/>
    </row>
    <row r="162" spans="1:21">
      <c r="A162" s="463"/>
      <c r="B162" s="463"/>
      <c r="C162" s="463"/>
      <c r="D162" s="463"/>
      <c r="E162" s="463"/>
      <c r="F162" s="463"/>
      <c r="G162" s="463"/>
      <c r="H162" s="463"/>
      <c r="I162" s="463"/>
      <c r="J162" s="463"/>
      <c r="K162" s="463"/>
      <c r="L162" s="463"/>
      <c r="M162" s="463"/>
      <c r="N162" s="463"/>
      <c r="O162" s="463"/>
      <c r="P162" s="463"/>
      <c r="Q162" s="463"/>
      <c r="R162" s="463"/>
      <c r="S162" s="466"/>
      <c r="T162" s="466"/>
      <c r="U162" s="467"/>
    </row>
    <row r="163" spans="1:21">
      <c r="A163" s="463"/>
      <c r="B163" s="463"/>
      <c r="C163" s="463"/>
      <c r="D163" s="463"/>
      <c r="E163" s="463"/>
      <c r="F163" s="463"/>
      <c r="G163" s="463"/>
      <c r="H163" s="463"/>
      <c r="I163" s="463"/>
      <c r="J163" s="463"/>
      <c r="K163" s="463"/>
      <c r="L163" s="463"/>
      <c r="M163" s="463"/>
      <c r="N163" s="463"/>
      <c r="O163" s="463"/>
      <c r="P163" s="463"/>
      <c r="Q163" s="463"/>
      <c r="R163" s="463"/>
      <c r="S163" s="466"/>
      <c r="T163" s="466"/>
      <c r="U163" s="467"/>
    </row>
    <row r="164" spans="1:21">
      <c r="A164" s="463"/>
      <c r="B164" s="463"/>
      <c r="C164" s="463"/>
      <c r="D164" s="463"/>
      <c r="E164" s="463"/>
      <c r="F164" s="463"/>
      <c r="G164" s="463"/>
      <c r="H164" s="463"/>
      <c r="I164" s="463"/>
      <c r="J164" s="463"/>
      <c r="K164" s="463"/>
      <c r="L164" s="463"/>
      <c r="M164" s="463"/>
      <c r="N164" s="463"/>
      <c r="O164" s="463"/>
      <c r="P164" s="463"/>
      <c r="Q164" s="463"/>
      <c r="R164" s="463"/>
      <c r="S164" s="466"/>
      <c r="T164" s="466"/>
      <c r="U164" s="467"/>
    </row>
    <row r="165" spans="1:21" ht="15.75">
      <c r="A165" s="540" t="s">
        <v>185</v>
      </c>
      <c r="B165" s="540"/>
      <c r="C165" s="540"/>
      <c r="D165" s="540"/>
      <c r="E165" s="540"/>
      <c r="F165" s="540"/>
      <c r="G165" s="540"/>
      <c r="H165" s="540"/>
      <c r="I165" s="540"/>
      <c r="J165" s="540"/>
      <c r="K165" s="124"/>
      <c r="L165" s="124"/>
      <c r="M165" s="124"/>
      <c r="N165" s="124"/>
      <c r="O165" s="124"/>
      <c r="P165" s="124"/>
      <c r="Q165" s="124"/>
      <c r="R165" s="124"/>
      <c r="S165" s="466"/>
      <c r="T165" s="466"/>
      <c r="U165" s="467"/>
    </row>
    <row r="166" spans="1:21" ht="15.75" thickBot="1">
      <c r="A166" s="246"/>
      <c r="B166" s="246"/>
      <c r="C166" s="246"/>
      <c r="D166" s="246"/>
      <c r="E166" s="246"/>
      <c r="F166" s="246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466"/>
      <c r="T166" s="466"/>
      <c r="U166" s="467"/>
    </row>
    <row r="167" spans="1:21" ht="12.75" customHeight="1">
      <c r="A167" s="207"/>
      <c r="B167" s="247"/>
      <c r="C167" s="533" t="s">
        <v>186</v>
      </c>
      <c r="D167" s="534"/>
      <c r="E167" s="534"/>
      <c r="F167" s="535"/>
      <c r="G167" s="533" t="s">
        <v>187</v>
      </c>
      <c r="H167" s="534"/>
      <c r="I167" s="534"/>
      <c r="J167" s="535"/>
      <c r="K167" s="533" t="s">
        <v>188</v>
      </c>
      <c r="L167" s="534"/>
      <c r="M167" s="534"/>
      <c r="N167" s="535"/>
      <c r="O167" s="533" t="s">
        <v>189</v>
      </c>
      <c r="P167" s="534"/>
      <c r="Q167" s="534"/>
      <c r="R167" s="535"/>
      <c r="S167" s="466"/>
      <c r="T167" s="466"/>
      <c r="U167" s="467"/>
    </row>
    <row r="168" spans="1:21" ht="12.75">
      <c r="A168" s="208"/>
      <c r="B168" s="209" t="s">
        <v>65</v>
      </c>
      <c r="C168" s="210" t="s">
        <v>223</v>
      </c>
      <c r="D168" s="211" t="s">
        <v>75</v>
      </c>
      <c r="E168" s="536" t="s">
        <v>76</v>
      </c>
      <c r="F168" s="537"/>
      <c r="G168" s="210" t="s">
        <v>223</v>
      </c>
      <c r="H168" s="211" t="s">
        <v>75</v>
      </c>
      <c r="I168" s="538" t="s">
        <v>76</v>
      </c>
      <c r="J168" s="539"/>
      <c r="K168" s="210" t="s">
        <v>223</v>
      </c>
      <c r="L168" s="211" t="s">
        <v>75</v>
      </c>
      <c r="M168" s="536" t="s">
        <v>76</v>
      </c>
      <c r="N168" s="537"/>
      <c r="O168" s="210" t="s">
        <v>223</v>
      </c>
      <c r="P168" s="211" t="s">
        <v>75</v>
      </c>
      <c r="Q168" s="538" t="s">
        <v>76</v>
      </c>
      <c r="R168" s="539"/>
      <c r="S168" s="466"/>
      <c r="T168" s="466"/>
      <c r="U168" s="467"/>
    </row>
    <row r="169" spans="1:21">
      <c r="A169" s="218" t="str">
        <f>'Main Survey'!A33</f>
        <v xml:space="preserve">  BMO Capital Markets</v>
      </c>
      <c r="B169" s="219">
        <f>'Main Survey'!B33</f>
        <v>45275</v>
      </c>
      <c r="C169" s="220">
        <v>3.5</v>
      </c>
      <c r="D169" s="221">
        <f>'Main Survey'!J33</f>
        <v>3.6894382275270914</v>
      </c>
      <c r="E169" s="222" t="str">
        <f>IF((ROUND(D169,1))&lt;(ROUND(C169,1)),'Econ Update Dashboard '!$H$12, IF((ROUND( D169,1))&gt;(ROUND(C169,1)), 'Econ Update Dashboard '!$I$12, IF((ROUND(D169,1))=(ROUND(C169,1)), 'Econ Update Dashboard '!$J$12)))</f>
        <v>▲</v>
      </c>
      <c r="F169" s="223">
        <f t="shared" ref="F169:F182" si="54">ROUND(D169,1)-ROUND(C169,1)</f>
        <v>0.20000000000000018</v>
      </c>
      <c r="G169" s="224">
        <v>2.2000000000000002</v>
      </c>
      <c r="H169" s="221">
        <f>'Main Survey'!K33</f>
        <v>2.6172809526884695</v>
      </c>
      <c r="I169" s="222" t="str">
        <f>IF((ROUND(H169,1))&lt;(ROUND(G169,1)),'Econ Update Dashboard '!$H$12, IF((ROUND( H169,1))&gt;(ROUND(G169,1)), 'Econ Update Dashboard '!$I$12, IF((ROUND(H169,1))=(ROUND(G169,1)), 'Econ Update Dashboard '!$J$12)))</f>
        <v>▲</v>
      </c>
      <c r="J169" s="226">
        <f t="shared" ref="J169:J182" si="55">ROUND(H169,1)-ROUND(G169,1)</f>
        <v>0.39999999999999991</v>
      </c>
      <c r="K169" s="220">
        <v>2</v>
      </c>
      <c r="L169" s="221">
        <f>'Main Survey'!L33</f>
        <v>1.979466772775186</v>
      </c>
      <c r="M169" s="225" t="str">
        <f>IF((ROUND(L169,1))&lt;(ROUND(K169,1)),'Econ Update Dashboard '!$H$12, IF((ROUND( L169,1))&gt;(ROUND(K169,1)), 'Econ Update Dashboard '!$I$12, IF((ROUND(L169,1))=(ROUND(K169,1)), 'Econ Update Dashboard '!$J$12)))</f>
        <v xml:space="preserve"> </v>
      </c>
      <c r="N169" s="227">
        <f t="shared" ref="N169:N182" si="56">ROUND(L169,1)-ROUND(K169,1)</f>
        <v>0</v>
      </c>
      <c r="O169" s="224">
        <v>2</v>
      </c>
      <c r="P169" s="221">
        <f>'Main Survey'!M33</f>
        <v>2.0140333537412403</v>
      </c>
      <c r="Q169" s="225" t="str">
        <f>IF((ROUND(P169,1))&lt;(ROUND(O169,1)),'Econ Update Dashboard '!$H$12, IF((ROUND( P169,1))&gt;(ROUND(O169,1)), 'Econ Update Dashboard '!$I$12, IF((ROUND(P169,1))=(ROUND(O169,1)), 'Econ Update Dashboard '!$J$12)))</f>
        <v xml:space="preserve"> </v>
      </c>
      <c r="R169" s="226">
        <f t="shared" ref="R169:R182" si="57">ROUND(P169,1)-ROUND(O169,1)</f>
        <v>0</v>
      </c>
      <c r="S169" s="466"/>
      <c r="T169" s="466"/>
      <c r="U169" s="467"/>
    </row>
    <row r="170" spans="1:21">
      <c r="A170" s="218" t="str">
        <f>'Main Survey'!A34</f>
        <v xml:space="preserve">  Central 1 Credit Union</v>
      </c>
      <c r="B170" s="228">
        <f>'Main Survey'!B34</f>
        <v>45250</v>
      </c>
      <c r="C170" s="229">
        <v>4.2</v>
      </c>
      <c r="D170" s="230">
        <f>'Main Survey'!J34</f>
        <v>4.2</v>
      </c>
      <c r="E170" s="233" t="str">
        <f>IF((ROUND(D170,1))&lt;(ROUND(C170,1)),'Econ Update Dashboard '!$H$12, IF((ROUND( D170,1))&gt;(ROUND(C170,1)), 'Econ Update Dashboard '!$I$12, IF((ROUND(D170,1))=(ROUND(C170,1)), 'Econ Update Dashboard '!$J$12)))</f>
        <v xml:space="preserve"> </v>
      </c>
      <c r="F170" s="223">
        <f t="shared" si="54"/>
        <v>0</v>
      </c>
      <c r="G170" s="232">
        <v>3.8</v>
      </c>
      <c r="H170" s="230">
        <f>'Main Survey'!K34</f>
        <v>3.8</v>
      </c>
      <c r="I170" s="233" t="str">
        <f>IF((ROUND(H170,1))&lt;(ROUND(G170,1)),'Econ Update Dashboard '!$H$12, IF((ROUND( H170,1))&gt;(ROUND(G170,1)), 'Econ Update Dashboard '!$I$12, IF((ROUND(H170,1))=(ROUND(G170,1)), 'Econ Update Dashboard '!$J$12)))</f>
        <v xml:space="preserve"> </v>
      </c>
      <c r="J170" s="226">
        <f t="shared" si="55"/>
        <v>0</v>
      </c>
      <c r="K170" s="229">
        <v>2.6</v>
      </c>
      <c r="L170" s="230">
        <f>'Main Survey'!L34</f>
        <v>2.6</v>
      </c>
      <c r="M170" s="225" t="str">
        <f>IF((ROUND(L170,1))&lt;(ROUND(K170,1)),'Econ Update Dashboard '!$H$12, IF((ROUND( L170,1))&gt;(ROUND(K170,1)), 'Econ Update Dashboard '!$I$12, IF((ROUND(L170,1))=(ROUND(K170,1)), 'Econ Update Dashboard '!$J$12)))</f>
        <v xml:space="preserve"> </v>
      </c>
      <c r="N170" s="234">
        <f t="shared" si="56"/>
        <v>0</v>
      </c>
      <c r="O170" s="232">
        <v>1.8</v>
      </c>
      <c r="P170" s="230">
        <f>'Main Survey'!M34</f>
        <v>1.7704332688465163</v>
      </c>
      <c r="Q170" s="233" t="str">
        <f>IF((ROUND(P170,1))&lt;(ROUND(O170,1)),'Econ Update Dashboard '!$H$12, IF((ROUND( P170,1))&gt;(ROUND(O170,1)), 'Econ Update Dashboard '!$I$12, IF((ROUND(P170,1))=(ROUND(O170,1)), 'Econ Update Dashboard '!$J$12)))</f>
        <v xml:space="preserve"> </v>
      </c>
      <c r="R170" s="227">
        <f t="shared" si="57"/>
        <v>0</v>
      </c>
      <c r="S170" s="466"/>
      <c r="T170" s="466"/>
      <c r="U170" s="467"/>
    </row>
    <row r="171" spans="1:21">
      <c r="A171" s="218" t="str">
        <f>'Main Survey'!A35</f>
        <v xml:space="preserve">  CIBC Capital Markets</v>
      </c>
      <c r="B171" s="228">
        <f>'Main Survey'!B35</f>
        <v>45182</v>
      </c>
      <c r="C171" s="229">
        <v>3.5</v>
      </c>
      <c r="D171" s="230">
        <f>'Main Survey'!J35</f>
        <v>3.5</v>
      </c>
      <c r="E171" s="231" t="str">
        <f>IF((ROUND(D171,1))&lt;(ROUND(C171,1)),'Econ Update Dashboard '!$H$12, IF((ROUND( D171,1))&gt;(ROUND(C171,1)), 'Econ Update Dashboard '!$I$12, IF((ROUND(D171,1))=(ROUND(C171,1)), 'Econ Update Dashboard '!$J$12)))</f>
        <v xml:space="preserve"> </v>
      </c>
      <c r="F171" s="223">
        <f t="shared" si="54"/>
        <v>0</v>
      </c>
      <c r="G171" s="232">
        <v>2.5</v>
      </c>
      <c r="H171" s="230">
        <f>'Main Survey'!K35</f>
        <v>2.5</v>
      </c>
      <c r="I171" s="233" t="str">
        <f>IF((ROUND(H171,1))&lt;(ROUND(G171,1)),'Econ Update Dashboard '!$H$12, IF((ROUND( H171,1))&gt;(ROUND(G171,1)), 'Econ Update Dashboard '!$I$12, IF((ROUND(H171,1))=(ROUND(G171,1)), 'Econ Update Dashboard '!$J$12)))</f>
        <v xml:space="preserve"> </v>
      </c>
      <c r="J171" s="226">
        <f t="shared" si="55"/>
        <v>0</v>
      </c>
      <c r="K171" s="229">
        <v>2.4</v>
      </c>
      <c r="L171" s="230">
        <f>'Main Survey'!L35</f>
        <v>2.4</v>
      </c>
      <c r="M171" s="233" t="str">
        <f>IF((ROUND(L171,1))&lt;(ROUND(K171,1)),'Econ Update Dashboard '!$H$12, IF((ROUND( L171,1))&gt;(ROUND(K171,1)), 'Econ Update Dashboard '!$I$12, IF((ROUND(L171,1))=(ROUND(K171,1)), 'Econ Update Dashboard '!$J$12)))</f>
        <v xml:space="preserve"> </v>
      </c>
      <c r="N171" s="227">
        <f t="shared" si="56"/>
        <v>0</v>
      </c>
      <c r="O171" s="232">
        <v>2.2000000000000002</v>
      </c>
      <c r="P171" s="230">
        <f>'Main Survey'!M35</f>
        <v>2.2000000000000002</v>
      </c>
      <c r="Q171" s="233" t="str">
        <f>IF((ROUND(P171,1))&lt;(ROUND(O171,1)),'Econ Update Dashboard '!$H$12, IF((ROUND( P171,1))&gt;(ROUND(O171,1)), 'Econ Update Dashboard '!$I$12, IF((ROUND(P171,1))=(ROUND(O171,1)), 'Econ Update Dashboard '!$J$12)))</f>
        <v xml:space="preserve"> </v>
      </c>
      <c r="R171" s="226">
        <f t="shared" si="57"/>
        <v>0</v>
      </c>
      <c r="S171" s="466"/>
      <c r="T171" s="466"/>
      <c r="U171" s="467"/>
    </row>
    <row r="172" spans="1:21">
      <c r="A172" s="218" t="str">
        <f>'Main Survey'!A36</f>
        <v xml:space="preserve">  Desjardins Group</v>
      </c>
      <c r="B172" s="228">
        <f>'Main Survey'!B36</f>
        <v>45223</v>
      </c>
      <c r="C172" s="229"/>
      <c r="D172" s="230">
        <f>'Main Survey'!J36</f>
        <v>3.7684442748923797</v>
      </c>
      <c r="E172" s="231" t="str">
        <f>IF((ROUND(D172,1))&lt;(ROUND(C172,1)),'Econ Update Dashboard '!$H$12, IF((ROUND( D172,1))&gt;(ROUND(C172,1)), 'Econ Update Dashboard '!$I$12, IF((ROUND(D172,1))=(ROUND(C172,1)), 'Econ Update Dashboard '!$J$12)))</f>
        <v>▲</v>
      </c>
      <c r="F172" s="223">
        <f t="shared" si="54"/>
        <v>3.8</v>
      </c>
      <c r="G172" s="232"/>
      <c r="H172" s="230">
        <f>'Main Survey'!K36</f>
        <v>2.6807205153327462</v>
      </c>
      <c r="I172" s="231" t="str">
        <f>IF((ROUND(H172,1))&lt;(ROUND(G172,1)),'Econ Update Dashboard '!$H$12, IF((ROUND( H172,1))&gt;(ROUND(G172,1)), 'Econ Update Dashboard '!$I$12, IF((ROUND(H172,1))=(ROUND(G172,1)), 'Econ Update Dashboard '!$J$12)))</f>
        <v>▲</v>
      </c>
      <c r="J172" s="226">
        <f t="shared" si="55"/>
        <v>2.7</v>
      </c>
      <c r="K172" s="229"/>
      <c r="L172" s="230">
        <f>'Main Survey'!L36</f>
        <v>2.0572626908359926</v>
      </c>
      <c r="M172" s="233" t="str">
        <f>IF((ROUND(L172,1))&lt;(ROUND(K172,1)),'Econ Update Dashboard '!$H$12, IF((ROUND( L172,1))&gt;(ROUND(K172,1)), 'Econ Update Dashboard '!$I$12, IF((ROUND(L172,1))=(ROUND(K172,1)), 'Econ Update Dashboard '!$J$12)))</f>
        <v>▲</v>
      </c>
      <c r="N172" s="227">
        <f t="shared" si="56"/>
        <v>2.1</v>
      </c>
      <c r="O172" s="232"/>
      <c r="P172" s="230">
        <f>'Main Survey'!M36</f>
        <v>1.9946644925600276</v>
      </c>
      <c r="Q172" s="233" t="str">
        <f>IF((ROUND(P172,1))&lt;(ROUND(O172,1)),'Econ Update Dashboard '!$H$12, IF((ROUND( P172,1))&gt;(ROUND(O172,1)), 'Econ Update Dashboard '!$I$12, IF((ROUND(P172,1))=(ROUND(O172,1)), 'Econ Update Dashboard '!$J$12)))</f>
        <v>▲</v>
      </c>
      <c r="R172" s="226">
        <f t="shared" si="57"/>
        <v>2</v>
      </c>
      <c r="S172" s="466"/>
      <c r="T172" s="466"/>
      <c r="U172" s="467"/>
    </row>
    <row r="173" spans="1:21">
      <c r="A173" s="218" t="str">
        <f>'Main Survey'!A37</f>
        <v xml:space="preserve">  Desjardins</v>
      </c>
      <c r="B173" s="228">
        <f>'Main Survey'!B37</f>
        <v>45273</v>
      </c>
      <c r="C173" s="229">
        <v>3.9</v>
      </c>
      <c r="D173" s="230">
        <f>'Main Survey'!J37</f>
        <v>3.3</v>
      </c>
      <c r="E173" s="233" t="str">
        <f>IF((ROUND(D173,1))&lt;(ROUND(C173,1)),'Econ Update Dashboard '!$H$12, IF((ROUND( D173,1))&gt;(ROUND(C173,1)), 'Econ Update Dashboard '!$I$12, IF((ROUND(D173,1))=(ROUND(C173,1)), 'Econ Update Dashboard '!$J$12)))</f>
        <v>▼</v>
      </c>
      <c r="F173" s="223">
        <f t="shared" si="54"/>
        <v>-0.60000000000000009</v>
      </c>
      <c r="G173" s="232">
        <v>2.9</v>
      </c>
      <c r="H173" s="230">
        <f>'Main Survey'!K37</f>
        <v>2.2000000000000002</v>
      </c>
      <c r="I173" s="233" t="str">
        <f>IF((ROUND(H173,1))&lt;(ROUND(G173,1)),'Econ Update Dashboard '!$H$12, IF((ROUND( H173,1))&gt;(ROUND(G173,1)), 'Econ Update Dashboard '!$I$12, IF((ROUND(H173,1))=(ROUND(G173,1)), 'Econ Update Dashboard '!$J$12)))</f>
        <v>▼</v>
      </c>
      <c r="J173" s="226">
        <f t="shared" si="55"/>
        <v>-0.69999999999999973</v>
      </c>
      <c r="K173" s="229">
        <v>2.1</v>
      </c>
      <c r="L173" s="230">
        <f>'Main Survey'!L37</f>
        <v>0</v>
      </c>
      <c r="M173" s="233" t="str">
        <f>IF((ROUND(L173,1))&lt;(ROUND(K173,1)),'Econ Update Dashboard '!$H$12, IF((ROUND( L173,1))&gt;(ROUND(K173,1)), 'Econ Update Dashboard '!$I$12, IF((ROUND(L173,1))=(ROUND(K173,1)), 'Econ Update Dashboard '!$J$12)))</f>
        <v>▼</v>
      </c>
      <c r="N173" s="227">
        <f t="shared" si="56"/>
        <v>-2.1</v>
      </c>
      <c r="O173" s="232">
        <v>2</v>
      </c>
      <c r="P173" s="230">
        <f>'Main Survey'!M37</f>
        <v>0</v>
      </c>
      <c r="Q173" s="233" t="str">
        <f>IF((ROUND(P173,1))&lt;(ROUND(O173,1)),'Econ Update Dashboard '!$H$12, IF((ROUND( P173,1))&gt;(ROUND(O173,1)), 'Econ Update Dashboard '!$I$12, IF((ROUND(P173,1))=(ROUND(O173,1)), 'Econ Update Dashboard '!$J$12)))</f>
        <v>▼</v>
      </c>
      <c r="R173" s="226">
        <f t="shared" si="57"/>
        <v>-2</v>
      </c>
      <c r="S173" s="466"/>
      <c r="T173" s="466"/>
      <c r="U173" s="467"/>
    </row>
    <row r="174" spans="1:21">
      <c r="A174" s="218" t="str">
        <f>'Main Survey'!A38</f>
        <v xml:space="preserve">  Laurentian Bank Securities</v>
      </c>
      <c r="B174" s="235">
        <f>'Main Survey'!B38</f>
        <v>45187</v>
      </c>
      <c r="C174" s="232">
        <v>3.7</v>
      </c>
      <c r="D174" s="230">
        <f>'Main Survey'!J38</f>
        <v>3.6</v>
      </c>
      <c r="E174" s="231" t="str">
        <f>IF((ROUND(D174,1))&lt;(ROUND(C174,1)),'Econ Update Dashboard '!$H$12, IF((ROUND( D174,1))&gt;(ROUND(C174,1)), 'Econ Update Dashboard '!$I$12, IF((ROUND(D174,1))=(ROUND(C174,1)), 'Econ Update Dashboard '!$J$12)))</f>
        <v>▼</v>
      </c>
      <c r="F174" s="237">
        <f t="shared" si="54"/>
        <v>-0.10000000000000009</v>
      </c>
      <c r="G174" s="232">
        <v>2</v>
      </c>
      <c r="H174" s="230">
        <f>'Main Survey'!K38</f>
        <v>1.8</v>
      </c>
      <c r="I174" s="231" t="str">
        <f>IF((ROUND(H174,1))&lt;(ROUND(G174,1)),'Econ Update Dashboard '!$H$12, IF((ROUND( H174,1))&gt;(ROUND(G174,1)), 'Econ Update Dashboard '!$I$12, IF((ROUND(H174,1))=(ROUND(G174,1)), 'Econ Update Dashboard '!$J$12)))</f>
        <v>▼</v>
      </c>
      <c r="J174" s="227">
        <f t="shared" si="55"/>
        <v>-0.19999999999999996</v>
      </c>
      <c r="K174" s="229"/>
      <c r="L174" s="230">
        <f>'Main Survey'!L38</f>
        <v>1.5</v>
      </c>
      <c r="M174" s="233" t="str">
        <f>IF((ROUND(L174,1))&lt;(ROUND(K174,1)),'Econ Update Dashboard '!$H$12, IF((ROUND( L174,1))&gt;(ROUND(K174,1)), 'Econ Update Dashboard '!$I$12, IF((ROUND(L174,1))=(ROUND(K174,1)), 'Econ Update Dashboard '!$J$12)))</f>
        <v>▲</v>
      </c>
      <c r="N174" s="234">
        <f t="shared" si="56"/>
        <v>1.5</v>
      </c>
      <c r="O174" s="232"/>
      <c r="P174" s="230">
        <f>'Main Survey'!M38</f>
        <v>0</v>
      </c>
      <c r="Q174" s="236" t="str">
        <f>IF((ROUND(P174,1))&lt;(ROUND(O174,1)),'Econ Update Dashboard '!$H$12, IF((ROUND( P174,1))&gt;(ROUND(O174,1)), 'Econ Update Dashboard '!$I$12, IF((ROUND(P174,1))=(ROUND(O174,1)), 'Econ Update Dashboard '!$J$12)))</f>
        <v xml:space="preserve"> </v>
      </c>
      <c r="R174" s="227">
        <f t="shared" si="57"/>
        <v>0</v>
      </c>
      <c r="S174" s="466"/>
      <c r="T174" s="466"/>
      <c r="U174" s="467"/>
    </row>
    <row r="175" spans="1:21">
      <c r="A175" s="218" t="str">
        <f>'Main Survey'!A39</f>
        <v xml:space="preserve">  National Bank of Canada</v>
      </c>
      <c r="B175" s="228">
        <f>'Main Survey'!B39</f>
        <v>45250</v>
      </c>
      <c r="C175" s="229">
        <v>3.7</v>
      </c>
      <c r="D175" s="230">
        <f>'Main Survey'!J39</f>
        <v>3.7</v>
      </c>
      <c r="E175" s="233" t="str">
        <f>IF((ROUND(D175,1))&lt;(ROUND(C175,1)),'Econ Update Dashboard '!$H$12, IF((ROUND( D175,1))&gt;(ROUND(C175,1)), 'Econ Update Dashboard '!$I$12, IF((ROUND(D175,1))=(ROUND(C175,1)), 'Econ Update Dashboard '!$J$12)))</f>
        <v xml:space="preserve"> </v>
      </c>
      <c r="F175" s="223">
        <f t="shared" si="54"/>
        <v>0</v>
      </c>
      <c r="G175" s="232">
        <v>2.5</v>
      </c>
      <c r="H175" s="230">
        <f>'Main Survey'!K39</f>
        <v>2.6</v>
      </c>
      <c r="I175" s="233" t="str">
        <f>IF((ROUND(H175,1))&lt;(ROUND(G175,1)),'Econ Update Dashboard '!$H$12, IF((ROUND( H175,1))&gt;(ROUND(G175,1)), 'Econ Update Dashboard '!$I$12, IF((ROUND(H175,1))=(ROUND(G175,1)), 'Econ Update Dashboard '!$J$12)))</f>
        <v>▲</v>
      </c>
      <c r="J175" s="226">
        <f t="shared" si="55"/>
        <v>0.10000000000000009</v>
      </c>
      <c r="K175" s="229"/>
      <c r="L175" s="230">
        <f>'Main Survey'!L39</f>
        <v>2</v>
      </c>
      <c r="M175" s="231" t="str">
        <f>IF((ROUND(L175,1))&lt;(ROUND(K175,1)),'Econ Update Dashboard '!$H$12, IF((ROUND( L175,1))&gt;(ROUND(K175,1)), 'Econ Update Dashboard '!$I$12, IF((ROUND(L175,1))=(ROUND(K175,1)), 'Econ Update Dashboard '!$J$12)))</f>
        <v>▲</v>
      </c>
      <c r="N175" s="227">
        <f t="shared" si="56"/>
        <v>2</v>
      </c>
      <c r="O175" s="232"/>
      <c r="P175" s="230">
        <f>'Main Survey'!M39</f>
        <v>0</v>
      </c>
      <c r="Q175" s="233" t="str">
        <f>IF((ROUND(P175,1))&lt;(ROUND(O175,1)),'Econ Update Dashboard '!$H$12, IF((ROUND( P175,1))&gt;(ROUND(O175,1)), 'Econ Update Dashboard '!$I$12, IF((ROUND(P175,1))=(ROUND(O175,1)), 'Econ Update Dashboard '!$J$12)))</f>
        <v xml:space="preserve"> </v>
      </c>
      <c r="R175" s="226">
        <f t="shared" si="57"/>
        <v>0</v>
      </c>
      <c r="S175" s="466"/>
      <c r="T175" s="466"/>
      <c r="U175" s="467"/>
    </row>
    <row r="176" spans="1:21">
      <c r="A176" s="218" t="str">
        <f>'Main Survey'!A40</f>
        <v xml:space="preserve">  Quantitative Economic Decisions</v>
      </c>
      <c r="B176" s="228">
        <f>'Main Survey'!B40</f>
        <v>45190</v>
      </c>
      <c r="C176" s="229"/>
      <c r="D176" s="230">
        <f>'Main Survey'!J40</f>
        <v>4.2</v>
      </c>
      <c r="E176" s="231" t="str">
        <f>IF((ROUND(D176,1))&lt;(ROUND(C176,1)),'Econ Update Dashboard '!$H$12, IF((ROUND( D176,1))&gt;(ROUND(C176,1)), 'Econ Update Dashboard '!$I$12, IF((ROUND(D176,1))=(ROUND(C176,1)), 'Econ Update Dashboard '!$J$12)))</f>
        <v>▲</v>
      </c>
      <c r="F176" s="223">
        <f t="shared" si="54"/>
        <v>4.2</v>
      </c>
      <c r="G176" s="232"/>
      <c r="H176" s="230">
        <f>'Main Survey'!K40</f>
        <v>3.8</v>
      </c>
      <c r="I176" s="231" t="str">
        <f>IF((ROUND(H176,1))&lt;(ROUND(G176,1)),'Econ Update Dashboard '!$H$12, IF((ROUND( H176,1))&gt;(ROUND(G176,1)), 'Econ Update Dashboard '!$I$12, IF((ROUND(H176,1))=(ROUND(G176,1)), 'Econ Update Dashboard '!$J$12)))</f>
        <v>▲</v>
      </c>
      <c r="J176" s="226">
        <f t="shared" si="55"/>
        <v>3.8</v>
      </c>
      <c r="K176" s="229"/>
      <c r="L176" s="230">
        <f>'Main Survey'!L40</f>
        <v>2.6</v>
      </c>
      <c r="M176" s="231" t="str">
        <f>IF((ROUND(L176,1))&lt;(ROUND(K176,1)),'Econ Update Dashboard '!$H$12, IF((ROUND( L176,1))&gt;(ROUND(K176,1)), 'Econ Update Dashboard '!$I$12, IF((ROUND(L176,1))=(ROUND(K176,1)), 'Econ Update Dashboard '!$J$12)))</f>
        <v>▲</v>
      </c>
      <c r="N176" s="227">
        <f t="shared" si="56"/>
        <v>2.6</v>
      </c>
      <c r="O176" s="232"/>
      <c r="P176" s="230">
        <f>'Main Survey'!M40</f>
        <v>1.7704332688465163</v>
      </c>
      <c r="Q176" s="231" t="str">
        <f>IF((ROUND(P176,1))&lt;(ROUND(O176,1)),'Econ Update Dashboard '!$H$12, IF((ROUND( P176,1))&gt;(ROUND(O176,1)), 'Econ Update Dashboard '!$I$12, IF((ROUND(P176,1))=(ROUND(O176,1)), 'Econ Update Dashboard '!$J$12)))</f>
        <v>▲</v>
      </c>
      <c r="R176" s="226">
        <f t="shared" si="57"/>
        <v>1.8</v>
      </c>
      <c r="S176" s="466"/>
      <c r="T176" s="466"/>
      <c r="U176" s="467"/>
    </row>
    <row r="177" spans="1:21">
      <c r="A177" s="218" t="str">
        <f>'Main Survey'!A41</f>
        <v xml:space="preserve">  RBC Financial Group</v>
      </c>
      <c r="B177" s="228">
        <f>'Main Survey'!B41</f>
        <v>45182</v>
      </c>
      <c r="C177" s="229">
        <v>3.3</v>
      </c>
      <c r="D177" s="230">
        <f>'Main Survey'!J41</f>
        <v>3.7</v>
      </c>
      <c r="E177" s="231" t="str">
        <f>IF((ROUND(D177,1))&lt;(ROUND(C177,1)),'Econ Update Dashboard '!$H$12, IF((ROUND( D177,1))&gt;(ROUND(C177,1)), 'Econ Update Dashboard '!$I$12, IF((ROUND(D177,1))=(ROUND(C177,1)), 'Econ Update Dashboard '!$J$12)))</f>
        <v>▲</v>
      </c>
      <c r="F177" s="223">
        <f t="shared" si="54"/>
        <v>0.40000000000000036</v>
      </c>
      <c r="G177" s="232">
        <v>2.2000000000000002</v>
      </c>
      <c r="H177" s="230">
        <f>'Main Survey'!K41</f>
        <v>2.2999999999999998</v>
      </c>
      <c r="I177" s="233" t="str">
        <f>IF((ROUND(H177,1))&lt;(ROUND(G177,1)),'Econ Update Dashboard '!$H$12, IF((ROUND( H177,1))&gt;(ROUND(G177,1)), 'Econ Update Dashboard '!$I$12, IF((ROUND(H177,1))=(ROUND(G177,1)), 'Econ Update Dashboard '!$J$12)))</f>
        <v>▲</v>
      </c>
      <c r="J177" s="226">
        <f t="shared" si="55"/>
        <v>9.9999999999999645E-2</v>
      </c>
      <c r="K177" s="229"/>
      <c r="L177" s="230">
        <f>'Main Survey'!L41</f>
        <v>0</v>
      </c>
      <c r="M177" s="231" t="str">
        <f>IF((ROUND(L177,1))&lt;(ROUND(K177,1)),'Econ Update Dashboard '!$H$12, IF((ROUND( L177,1))&gt;(ROUND(K177,1)), 'Econ Update Dashboard '!$I$12, IF((ROUND(L177,1))=(ROUND(K177,1)), 'Econ Update Dashboard '!$J$12)))</f>
        <v xml:space="preserve"> </v>
      </c>
      <c r="N177" s="227">
        <f t="shared" si="56"/>
        <v>0</v>
      </c>
      <c r="O177" s="232"/>
      <c r="P177" s="230">
        <f>'Main Survey'!M41</f>
        <v>0</v>
      </c>
      <c r="Q177" s="231" t="str">
        <f>IF((ROUND(P177,1))&lt;(ROUND(O177,1)),'Econ Update Dashboard '!$H$12, IF((ROUND( P177,1))&gt;(ROUND(O177,1)), 'Econ Update Dashboard '!$I$12, IF((ROUND(P177,1))=(ROUND(O177,1)), 'Econ Update Dashboard '!$J$12)))</f>
        <v xml:space="preserve"> </v>
      </c>
      <c r="R177" s="227">
        <f t="shared" si="57"/>
        <v>0</v>
      </c>
      <c r="S177" s="466"/>
      <c r="T177" s="466"/>
      <c r="U177" s="467"/>
    </row>
    <row r="178" spans="1:21">
      <c r="A178" s="218" t="str">
        <f>'Main Survey'!A42</f>
        <v xml:space="preserve">  Scotiabank Group</v>
      </c>
      <c r="B178" s="228">
        <f>'Main Survey'!B42</f>
        <v>45275</v>
      </c>
      <c r="C178" s="229">
        <v>3.8</v>
      </c>
      <c r="D178" s="230">
        <f>'Main Survey'!J42</f>
        <v>3.8</v>
      </c>
      <c r="E178" s="233" t="str">
        <f>IF((ROUND(D178,1))&lt;(ROUND(C178,1)),'Econ Update Dashboard '!$H$12, IF((ROUND( D178,1))&gt;(ROUND(C178,1)), 'Econ Update Dashboard '!$I$12, IF((ROUND(D178,1))=(ROUND(C178,1)), 'Econ Update Dashboard '!$J$12)))</f>
        <v xml:space="preserve"> </v>
      </c>
      <c r="F178" s="223">
        <f t="shared" si="54"/>
        <v>0</v>
      </c>
      <c r="G178" s="232">
        <v>3</v>
      </c>
      <c r="H178" s="230">
        <f>'Main Survey'!K42</f>
        <v>2.9</v>
      </c>
      <c r="I178" s="233" t="str">
        <f>IF((ROUND(H178,1))&lt;(ROUND(G178,1)),'Econ Update Dashboard '!$H$12, IF((ROUND( H178,1))&gt;(ROUND(G178,1)), 'Econ Update Dashboard '!$I$12, IF((ROUND(H178,1))=(ROUND(G178,1)), 'Econ Update Dashboard '!$J$12)))</f>
        <v>▼</v>
      </c>
      <c r="J178" s="226">
        <f t="shared" si="55"/>
        <v>-0.10000000000000009</v>
      </c>
      <c r="K178" s="229"/>
      <c r="L178" s="230">
        <f>'Main Survey'!L42</f>
        <v>2.2999999999999998</v>
      </c>
      <c r="M178" s="231" t="str">
        <f>IF((ROUND(L178,1))&lt;(ROUND(K178,1)),'Econ Update Dashboard '!$H$12, IF((ROUND( L178,1))&gt;(ROUND(K178,1)), 'Econ Update Dashboard '!$I$12, IF((ROUND(L178,1))=(ROUND(K178,1)), 'Econ Update Dashboard '!$J$12)))</f>
        <v>▲</v>
      </c>
      <c r="N178" s="227">
        <f t="shared" si="56"/>
        <v>2.2999999999999998</v>
      </c>
      <c r="O178" s="232"/>
      <c r="P178" s="230">
        <f>'Main Survey'!M42</f>
        <v>0</v>
      </c>
      <c r="Q178" s="231" t="str">
        <f>IF((ROUND(P178,1))&lt;(ROUND(O178,1)),'Econ Update Dashboard '!$H$12, IF((ROUND( P178,1))&gt;(ROUND(O178,1)), 'Econ Update Dashboard '!$I$12, IF((ROUND(P178,1))=(ROUND(O178,1)), 'Econ Update Dashboard '!$J$12)))</f>
        <v xml:space="preserve"> </v>
      </c>
      <c r="R178" s="226">
        <f t="shared" si="57"/>
        <v>0</v>
      </c>
      <c r="S178" s="466"/>
      <c r="T178" s="466"/>
      <c r="U178" s="467"/>
    </row>
    <row r="179" spans="1:21">
      <c r="A179" s="218" t="str">
        <f>'Main Survey'!A43</f>
        <v xml:space="preserve">  Stokes Economic Consulting</v>
      </c>
      <c r="B179" s="228">
        <f>'Main Survey'!B43</f>
        <v>45148</v>
      </c>
      <c r="C179" s="229">
        <v>3.8</v>
      </c>
      <c r="D179" s="230">
        <f>'Main Survey'!J43</f>
        <v>3.8</v>
      </c>
      <c r="E179" s="233" t="str">
        <f>IF((ROUND(D179,1))&lt;(ROUND(C179,1)),'Econ Update Dashboard '!$H$12, IF((ROUND( D179,1))&gt;(ROUND(C179,1)), 'Econ Update Dashboard '!$I$12, IF((ROUND(D179,1))=(ROUND(C179,1)), 'Econ Update Dashboard '!$J$12)))</f>
        <v xml:space="preserve"> </v>
      </c>
      <c r="F179" s="223">
        <f t="shared" si="54"/>
        <v>0</v>
      </c>
      <c r="G179" s="232">
        <v>2.2000000000000002</v>
      </c>
      <c r="H179" s="230">
        <f>'Main Survey'!K43</f>
        <v>2.2000000000000002</v>
      </c>
      <c r="I179" s="231" t="str">
        <f>IF((ROUND(H179,1))&lt;(ROUND(G179,1)),'Econ Update Dashboard '!$H$12, IF((ROUND( H179,1))&gt;(ROUND(G179,1)), 'Econ Update Dashboard '!$I$12, IF((ROUND(H179,1))=(ROUND(G179,1)), 'Econ Update Dashboard '!$J$12)))</f>
        <v xml:space="preserve"> </v>
      </c>
      <c r="J179" s="226">
        <f t="shared" si="55"/>
        <v>0</v>
      </c>
      <c r="K179" s="229">
        <v>1.9</v>
      </c>
      <c r="L179" s="230">
        <f>'Main Survey'!L43</f>
        <v>1.9</v>
      </c>
      <c r="M179" s="231" t="str">
        <f>IF((ROUND(L179,1))&lt;(ROUND(K179,1)),'Econ Update Dashboard '!$H$12, IF((ROUND( L179,1))&gt;(ROUND(K179,1)), 'Econ Update Dashboard '!$I$12, IF((ROUND(L179,1))=(ROUND(K179,1)), 'Econ Update Dashboard '!$J$12)))</f>
        <v xml:space="preserve"> </v>
      </c>
      <c r="N179" s="226">
        <f t="shared" si="56"/>
        <v>0</v>
      </c>
      <c r="O179" s="232"/>
      <c r="P179" s="230">
        <f>'Main Survey'!M43</f>
        <v>0</v>
      </c>
      <c r="Q179" s="231" t="str">
        <f>IF((ROUND(P179,1))&lt;(ROUND(O179,1)),'Econ Update Dashboard '!$H$12, IF((ROUND( P179,1))&gt;(ROUND(O179,1)), 'Econ Update Dashboard '!$I$12, IF((ROUND(P179,1))=(ROUND(O179,1)), 'Econ Update Dashboard '!$J$12)))</f>
        <v xml:space="preserve"> </v>
      </c>
      <c r="R179" s="226">
        <f t="shared" si="57"/>
        <v>0</v>
      </c>
      <c r="S179" s="466"/>
      <c r="T179" s="466"/>
      <c r="U179" s="467"/>
    </row>
    <row r="180" spans="1:21">
      <c r="A180" s="218" t="str">
        <f>'Main Survey'!A44</f>
        <v xml:space="preserve">  TD Bank</v>
      </c>
      <c r="B180" s="228">
        <f>'Main Survey'!B44</f>
        <v>45279</v>
      </c>
      <c r="C180" s="229">
        <v>3.4</v>
      </c>
      <c r="D180" s="230">
        <f>'Main Survey'!J44</f>
        <v>3.4</v>
      </c>
      <c r="E180" s="233" t="str">
        <f>IF((ROUND(D180,1))&lt;(ROUND(C180,1)),'Econ Update Dashboard '!$H$12, IF((ROUND( D180,1))&gt;(ROUND(C180,1)), 'Econ Update Dashboard '!$I$12, IF((ROUND(D180,1))=(ROUND(C180,1)), 'Econ Update Dashboard '!$J$12)))</f>
        <v xml:space="preserve"> </v>
      </c>
      <c r="F180" s="223">
        <f t="shared" si="54"/>
        <v>0</v>
      </c>
      <c r="G180" s="232">
        <v>2.5</v>
      </c>
      <c r="H180" s="230">
        <f>'Main Survey'!K44</f>
        <v>2.5</v>
      </c>
      <c r="I180" s="233" t="str">
        <f>IF((ROUND(H180,1))&lt;(ROUND(G180,1)),'Econ Update Dashboard '!$H$12, IF((ROUND( H180,1))&gt;(ROUND(G180,1)), 'Econ Update Dashboard '!$I$12, IF((ROUND(H180,1))=(ROUND(G180,1)), 'Econ Update Dashboard '!$J$12)))</f>
        <v xml:space="preserve"> </v>
      </c>
      <c r="J180" s="226">
        <f t="shared" si="55"/>
        <v>0</v>
      </c>
      <c r="K180" s="229">
        <v>1.8</v>
      </c>
      <c r="L180" s="230">
        <f>'Main Survey'!L44</f>
        <v>2</v>
      </c>
      <c r="M180" s="233" t="str">
        <f>IF((ROUND(L180,1))&lt;(ROUND(K180,1)),'Econ Update Dashboard '!$H$12, IF((ROUND( L180,1))&gt;(ROUND(K180,1)), 'Econ Update Dashboard '!$I$12, IF((ROUND(L180,1))=(ROUND(K180,1)), 'Econ Update Dashboard '!$J$12)))</f>
        <v>▲</v>
      </c>
      <c r="N180" s="227">
        <f t="shared" si="56"/>
        <v>0.19999999999999996</v>
      </c>
      <c r="O180" s="232"/>
      <c r="P180" s="230">
        <f>'Main Survey'!M44</f>
        <v>0</v>
      </c>
      <c r="Q180" s="233" t="str">
        <f>IF((ROUND(P180,1))&lt;(ROUND(O180,1)),'Econ Update Dashboard '!$H$12, IF((ROUND( P180,1))&gt;(ROUND(O180,1)), 'Econ Update Dashboard '!$I$12, IF((ROUND(P180,1))=(ROUND(O180,1)), 'Econ Update Dashboard '!$J$12)))</f>
        <v xml:space="preserve"> </v>
      </c>
      <c r="R180" s="226">
        <f t="shared" si="57"/>
        <v>0</v>
      </c>
      <c r="S180" s="466"/>
      <c r="T180" s="466"/>
      <c r="U180" s="467"/>
    </row>
    <row r="181" spans="1:21">
      <c r="A181" s="218" t="str">
        <f>'Main Survey'!A45</f>
        <v xml:space="preserve">  The Conference Board of Canada</v>
      </c>
      <c r="B181" s="238">
        <f>'Main Survey'!B45</f>
        <v>45232</v>
      </c>
      <c r="C181" s="229">
        <v>3.9</v>
      </c>
      <c r="D181" s="239">
        <f>'Main Survey'!J45</f>
        <v>3.9</v>
      </c>
      <c r="E181" s="251" t="str">
        <f>IF((ROUND(D181,1))&lt;(ROUND(C181,1)),'Econ Update Dashboard '!$H$12, IF((ROUND( D181,1))&gt;(ROUND(C181,1)), 'Econ Update Dashboard '!$I$12, IF((ROUND(D181,1))=(ROUND(C181,1)), 'Econ Update Dashboard '!$J$12)))</f>
        <v xml:space="preserve"> </v>
      </c>
      <c r="F181" s="223">
        <f t="shared" si="54"/>
        <v>0</v>
      </c>
      <c r="G181" s="232">
        <v>2.2999999999999998</v>
      </c>
      <c r="H181" s="239">
        <f>'Main Survey'!K45</f>
        <v>2.2999999999999998</v>
      </c>
      <c r="I181" s="251" t="str">
        <f>IF((ROUND(H181,1))&lt;(ROUND(G181,1)),'Econ Update Dashboard '!$H$12, IF((ROUND( H181,1))&gt;(ROUND(G181,1)), 'Econ Update Dashboard '!$I$12, IF((ROUND(H181,1))=(ROUND(G181,1)), 'Econ Update Dashboard '!$J$12)))</f>
        <v xml:space="preserve"> </v>
      </c>
      <c r="J181" s="227">
        <f t="shared" si="55"/>
        <v>0</v>
      </c>
      <c r="K181" s="229"/>
      <c r="L181" s="239">
        <f>'Main Survey'!L45</f>
        <v>0</v>
      </c>
      <c r="M181" s="240" t="str">
        <f>IF((ROUND(L181,1))&lt;(ROUND(K181,1)),'Econ Update Dashboard '!$H$12, IF((ROUND( L181,1))&gt;(ROUND(K181,1)), 'Econ Update Dashboard '!$I$12, IF((ROUND(L181,1))=(ROUND(K181,1)), 'Econ Update Dashboard '!$J$12)))</f>
        <v xml:space="preserve"> </v>
      </c>
      <c r="N181" s="227">
        <f t="shared" si="56"/>
        <v>0</v>
      </c>
      <c r="O181" s="232"/>
      <c r="P181" s="239">
        <f>'Main Survey'!M45</f>
        <v>0</v>
      </c>
      <c r="Q181" s="240" t="str">
        <f>IF((ROUND(P181,1))&lt;(ROUND(O181,1)),'Econ Update Dashboard '!$H$12, IF((ROUND( P181,1))&gt;(ROUND(O181,1)), 'Econ Update Dashboard '!$I$12, IF((ROUND(P181,1))=(ROUND(O181,1)), 'Econ Update Dashboard '!$J$12)))</f>
        <v xml:space="preserve"> </v>
      </c>
      <c r="R181" s="227">
        <f t="shared" si="57"/>
        <v>0</v>
      </c>
      <c r="S181" s="466"/>
      <c r="T181" s="466"/>
      <c r="U181" s="467"/>
    </row>
    <row r="182" spans="1:21">
      <c r="A182" s="218" t="str">
        <f>'Main Survey'!A46</f>
        <v xml:space="preserve">  University of Toronto</v>
      </c>
      <c r="B182" s="248">
        <f>'Main Survey'!B46</f>
        <v>45224</v>
      </c>
      <c r="C182" s="249">
        <v>3.6</v>
      </c>
      <c r="D182" s="239">
        <f>'Main Survey'!J46</f>
        <v>3.9</v>
      </c>
      <c r="E182" s="240" t="str">
        <f>IF((ROUND(D182,1))&lt;(ROUND(C182,1)),'Econ Update Dashboard '!$H$12, IF((ROUND( D182,1))&gt;(ROUND(C182,1)), 'Econ Update Dashboard '!$I$12, IF((ROUND(D182,1))=(ROUND(C182,1)), 'Econ Update Dashboard '!$J$12)))</f>
        <v>▲</v>
      </c>
      <c r="F182" s="223">
        <f t="shared" si="54"/>
        <v>0.29999999999999982</v>
      </c>
      <c r="G182" s="250">
        <v>2.4</v>
      </c>
      <c r="H182" s="239">
        <f>'Main Survey'!K46</f>
        <v>2.9</v>
      </c>
      <c r="I182" s="240" t="str">
        <f>IF((ROUND(H182,1))&lt;(ROUND(G182,1)),'Econ Update Dashboard '!$H$12, IF((ROUND( H182,1))&gt;(ROUND(G182,1)), 'Econ Update Dashboard '!$I$12, IF((ROUND(H182,1))=(ROUND(G182,1)), 'Econ Update Dashboard '!$J$12)))</f>
        <v>▲</v>
      </c>
      <c r="J182" s="226">
        <f t="shared" si="55"/>
        <v>0.5</v>
      </c>
      <c r="K182" s="249"/>
      <c r="L182" s="239">
        <f>'Main Survey'!L46</f>
        <v>2.2000000000000002</v>
      </c>
      <c r="M182" s="240" t="str">
        <f>IF((ROUND(L182,1))&lt;(ROUND(K182,1)),'Econ Update Dashboard '!$H$12, IF((ROUND( L182,1))&gt;(ROUND(K182,1)), 'Econ Update Dashboard '!$I$12, IF((ROUND(L182,1))=(ROUND(K182,1)), 'Econ Update Dashboard '!$J$12)))</f>
        <v>▲</v>
      </c>
      <c r="N182" s="227">
        <f t="shared" si="56"/>
        <v>2.2000000000000002</v>
      </c>
      <c r="O182" s="250"/>
      <c r="P182" s="239">
        <f>'Main Survey'!M46</f>
        <v>0</v>
      </c>
      <c r="Q182" s="240" t="str">
        <f>IF((ROUND(P182,1))&lt;(ROUND(O182,1)),'Econ Update Dashboard '!$H$12, IF((ROUND( P182,1))&gt;(ROUND(O182,1)), 'Econ Update Dashboard '!$I$12, IF((ROUND(P182,1))=(ROUND(O182,1)), 'Econ Update Dashboard '!$J$12)))</f>
        <v xml:space="preserve"> </v>
      </c>
      <c r="R182" s="227">
        <f t="shared" si="57"/>
        <v>0</v>
      </c>
      <c r="S182" s="466"/>
      <c r="T182" s="466"/>
      <c r="U182" s="467"/>
    </row>
    <row r="183" spans="1:21" ht="16.5" customHeight="1">
      <c r="A183" s="213" t="s">
        <v>80</v>
      </c>
      <c r="B183" s="214"/>
      <c r="C183" s="215">
        <f>AVERAGE(C169:C182)</f>
        <v>3.6916666666666664</v>
      </c>
      <c r="D183" s="216">
        <f>'Main Survey'!J47</f>
        <v>3.7469916073156755</v>
      </c>
      <c r="E183" s="241" t="str">
        <f>IF((ROUND(D183,1))&lt;(ROUND(C183,1)),'Econ Update Dashboard '!$H$12, IF((ROUND( D183,1))&gt;(ROUND(C183,1)), 'Econ Update Dashboard '!$I$12, IF((ROUND(D183,1))=(ROUND(C183,1)), 'Econ Update Dashboard '!$J$12)))</f>
        <v xml:space="preserve"> </v>
      </c>
      <c r="F183" s="242" t="str">
        <f t="shared" ref="F183" si="58">IF(AND(C183&lt;&gt;"",D183&lt;&gt;"",IF(AND(C183&lt;&gt;"",D183&lt;&gt;""),ROUND(D183,1)-ROUND(C183,1),FALSE)&lt;&gt;0),ROUND(D183,1)-ROUND(C183,1),IF(OR(C183="",D183=""),"","-"))</f>
        <v>-</v>
      </c>
      <c r="G183" s="215">
        <f>AVERAGE(G169:G182)</f>
        <v>2.5416666666666665</v>
      </c>
      <c r="H183" s="216">
        <f>'Main Survey'!K47</f>
        <v>2.6498572477158011</v>
      </c>
      <c r="I183" s="217" t="str">
        <f>IF((ROUND(H183,1))&lt;(ROUND(G183,1)),'Econ Update Dashboard '!$H$12, IF((ROUND( H183,1))&gt;(ROUND(G183,1)), 'Econ Update Dashboard '!$I$12, IF((ROUND(H183,1))=(ROUND(G183,1)), 'Econ Update Dashboard '!$J$12)))</f>
        <v>▲</v>
      </c>
      <c r="J183" s="243">
        <f t="shared" ref="J183" si="59">IF(AND(G183&lt;&gt;"",H183&lt;&gt;"",IF(AND(G183&lt;&gt;"",H183&lt;&gt;""),ROUND(H183,1)-ROUND(G183,1),FALSE)&lt;&gt;0),ROUND(H183,1)-ROUND(G183,1),IF(OR(G183="",H183=""),"","-"))</f>
        <v>0.10000000000000009</v>
      </c>
      <c r="K183" s="215">
        <f>AVERAGE(K169:K182)</f>
        <v>2.1333333333333333</v>
      </c>
      <c r="L183" s="216">
        <f>'Main Survey'!L47</f>
        <v>2.139702678510107</v>
      </c>
      <c r="M183" s="241" t="str">
        <f>IF((ROUND(L183,1))&lt;(ROUND(K183,1)),'Econ Update Dashboard '!$H$12, IF((ROUND( L183,1))&gt;(ROUND(K183,1)), 'Econ Update Dashboard '!$I$12, IF((ROUND(L183,1))=(ROUND(K183,1)), 'Econ Update Dashboard '!$J$12)))</f>
        <v xml:space="preserve"> </v>
      </c>
      <c r="N183" s="244" t="str">
        <f t="shared" ref="N183" si="60">IF(AND(K183&lt;&gt;"",L183&lt;&gt;"",IF(AND(K183&lt;&gt;"",L183&lt;&gt;""),ROUND(L183,1)-ROUND(K183,1),FALSE)&lt;&gt;0),ROUND(L183,1)-ROUND(K183,1),IF(OR(K183="",L183=""),"","-"))</f>
        <v>-</v>
      </c>
      <c r="O183" s="215">
        <f>AVERAGE(O169:O182)</f>
        <v>2</v>
      </c>
      <c r="P183" s="216">
        <f>'Main Survey'!M47</f>
        <v>1.9499128767988601</v>
      </c>
      <c r="Q183" s="217" t="str">
        <f>IF((ROUND(P183,1))&lt;(ROUND(O183,1)),'Econ Update Dashboard '!$H$12, IF((ROUND( P183,1))&gt;(ROUND(O183,1)), 'Econ Update Dashboard '!$I$12, IF((ROUND(P183,1))=(ROUND(O183,1)), 'Econ Update Dashboard '!$J$12)))</f>
        <v>▼</v>
      </c>
      <c r="R183" s="243">
        <f t="shared" ref="R183" si="61">IF(AND(O183&lt;&gt;"",P183&lt;&gt;"",IF(AND(O183&lt;&gt;"",P183&lt;&gt;""),ROUND(P183,1)-ROUND(O183,1),FALSE)&lt;&gt;0),ROUND(P183,1)-ROUND(O183,1),IF(OR(O183="",P183=""),"","-"))</f>
        <v>-0.10000000000000009</v>
      </c>
      <c r="S183" s="466"/>
      <c r="T183" s="466"/>
      <c r="U183" s="467"/>
    </row>
    <row r="184" spans="1:21">
      <c r="A184" s="463"/>
      <c r="B184" s="463"/>
      <c r="C184" s="463"/>
      <c r="D184" s="463"/>
      <c r="E184" s="463"/>
      <c r="F184" s="463"/>
      <c r="G184" s="463"/>
      <c r="H184" s="463"/>
      <c r="I184" s="463"/>
      <c r="J184" s="463"/>
      <c r="K184" s="463"/>
      <c r="L184" s="463"/>
      <c r="M184" s="463"/>
      <c r="N184" s="463"/>
      <c r="O184" s="463"/>
      <c r="P184" s="463"/>
      <c r="Q184" s="463"/>
      <c r="R184" s="463"/>
      <c r="S184" s="466"/>
      <c r="T184" s="466"/>
      <c r="U184" s="467"/>
    </row>
    <row r="185" spans="1:21">
      <c r="A185" s="463"/>
      <c r="B185" s="463"/>
      <c r="C185" s="463"/>
      <c r="D185" s="463"/>
      <c r="E185" s="463"/>
      <c r="F185" s="463"/>
      <c r="G185" s="463"/>
      <c r="H185" s="463"/>
      <c r="I185" s="463"/>
      <c r="J185" s="463"/>
      <c r="K185" s="463"/>
      <c r="L185" s="463"/>
      <c r="M185" s="463"/>
      <c r="N185" s="463"/>
      <c r="O185" s="463"/>
      <c r="P185" s="463"/>
      <c r="Q185" s="463"/>
      <c r="R185" s="463"/>
      <c r="S185" s="466"/>
      <c r="T185" s="466"/>
      <c r="U185" s="467"/>
    </row>
    <row r="186" spans="1:21" ht="15.75">
      <c r="A186" s="540" t="s">
        <v>181</v>
      </c>
      <c r="B186" s="540"/>
      <c r="C186" s="540"/>
      <c r="D186" s="540"/>
      <c r="E186" s="540"/>
      <c r="F186" s="540"/>
      <c r="G186" s="540"/>
      <c r="H186" s="540"/>
      <c r="I186" s="540"/>
      <c r="J186" s="540"/>
      <c r="K186" s="125"/>
      <c r="L186" s="125"/>
      <c r="M186" s="125"/>
      <c r="N186" s="125"/>
      <c r="O186" s="125"/>
      <c r="P186" s="125"/>
      <c r="Q186" s="125"/>
      <c r="R186" s="125"/>
      <c r="S186" s="466"/>
      <c r="T186" s="466"/>
      <c r="U186" s="467"/>
    </row>
    <row r="187" spans="1:21" ht="15.75" thickBot="1">
      <c r="A187" s="246"/>
      <c r="B187" s="246"/>
      <c r="C187" s="246"/>
      <c r="D187" s="246"/>
      <c r="E187" s="246"/>
      <c r="F187" s="246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466"/>
      <c r="T187" s="466"/>
      <c r="U187" s="467"/>
    </row>
    <row r="188" spans="1:21" ht="12.75">
      <c r="A188" s="207"/>
      <c r="B188" s="247"/>
      <c r="C188" s="533" t="s">
        <v>202</v>
      </c>
      <c r="D188" s="534"/>
      <c r="E188" s="534"/>
      <c r="F188" s="535"/>
      <c r="G188" s="533" t="s">
        <v>203</v>
      </c>
      <c r="H188" s="534"/>
      <c r="I188" s="534"/>
      <c r="J188" s="535"/>
      <c r="K188" s="533" t="s">
        <v>204</v>
      </c>
      <c r="L188" s="534"/>
      <c r="M188" s="534"/>
      <c r="N188" s="535"/>
      <c r="O188" s="533" t="s">
        <v>205</v>
      </c>
      <c r="P188" s="534"/>
      <c r="Q188" s="534"/>
      <c r="R188" s="535"/>
      <c r="S188" s="466"/>
      <c r="T188" s="466"/>
      <c r="U188" s="467"/>
    </row>
    <row r="189" spans="1:21" ht="12.75">
      <c r="A189" s="208"/>
      <c r="B189" s="209" t="s">
        <v>65</v>
      </c>
      <c r="C189" s="210" t="s">
        <v>223</v>
      </c>
      <c r="D189" s="212" t="s">
        <v>75</v>
      </c>
      <c r="E189" s="536" t="s">
        <v>76</v>
      </c>
      <c r="F189" s="537"/>
      <c r="G189" s="210" t="s">
        <v>223</v>
      </c>
      <c r="H189" s="212" t="s">
        <v>75</v>
      </c>
      <c r="I189" s="538" t="s">
        <v>76</v>
      </c>
      <c r="J189" s="539"/>
      <c r="K189" s="210" t="s">
        <v>223</v>
      </c>
      <c r="L189" s="212" t="s">
        <v>75</v>
      </c>
      <c r="M189" s="536" t="s">
        <v>76</v>
      </c>
      <c r="N189" s="537"/>
      <c r="O189" s="210" t="s">
        <v>223</v>
      </c>
      <c r="P189" s="212" t="s">
        <v>75</v>
      </c>
      <c r="Q189" s="538" t="s">
        <v>76</v>
      </c>
      <c r="R189" s="539"/>
      <c r="S189" s="466"/>
      <c r="T189" s="466"/>
      <c r="U189" s="467"/>
    </row>
    <row r="190" spans="1:21">
      <c r="A190" s="218" t="str">
        <f>A121</f>
        <v xml:space="preserve">  BMO Capital Markets</v>
      </c>
      <c r="B190" s="219"/>
      <c r="C190" s="220">
        <v>-8.0630135474108346</v>
      </c>
      <c r="D190" s="221"/>
      <c r="E190" s="222" t="str">
        <f>IF((ROUND(D190,1))&lt;(ROUND(C190,1)),'Econ Update Dashboard '!$H$12, IF((ROUND( D190,1))&gt;(ROUND(C190,1)), 'Econ Update Dashboard '!$I$12, IF((ROUND(D190,1))=(ROUND(C190,1)), 'Econ Update Dashboard '!$J$12)))</f>
        <v>▲</v>
      </c>
      <c r="F190" s="223">
        <f t="shared" ref="F190:F204" si="62">ROUND(D190,1)-ROUND(C190,1)</f>
        <v>8.1</v>
      </c>
      <c r="G190" s="224">
        <v>-11.807368435809282</v>
      </c>
      <c r="H190" s="221"/>
      <c r="I190" s="222" t="str">
        <f>IF((ROUND(H190,1))&lt;(ROUND(G190,1)),'Econ Update Dashboard '!$H$12, IF((ROUND( H190,1))&gt;(ROUND(G190,1)), 'Econ Update Dashboard '!$I$12, IF((ROUND(H190,1))=(ROUND(G190,1)), 'Econ Update Dashboard '!$J$12)))</f>
        <v>▲</v>
      </c>
      <c r="J190" s="226">
        <f t="shared" ref="J190:J204" si="63">ROUND(H190,1)-ROUND(G190,1)</f>
        <v>11.8</v>
      </c>
      <c r="K190" s="220">
        <v>9.8388382131924885</v>
      </c>
      <c r="L190" s="221"/>
      <c r="M190" s="225" t="str">
        <f>IF((ROUND(L190,1))&lt;(ROUND(K190,1)),'Econ Update Dashboard '!$H$12, IF((ROUND( L190,1))&gt;(ROUND(K190,1)), 'Econ Update Dashboard '!$I$12, IF((ROUND(L190,1))=(ROUND(K190,1)), 'Econ Update Dashboard '!$J$12)))</f>
        <v>▼</v>
      </c>
      <c r="N190" s="227">
        <f t="shared" ref="N190:N204" si="64">ROUND(L190,1)-ROUND(K190,1)</f>
        <v>-9.8000000000000007</v>
      </c>
      <c r="O190" s="224">
        <v>10.564586252635989</v>
      </c>
      <c r="P190" s="221"/>
      <c r="Q190" s="225" t="str">
        <f>IF((ROUND(P190,1))&lt;(ROUND(O190,1)),'Econ Update Dashboard '!$H$12, IF((ROUND( P190,1))&gt;(ROUND(O190,1)), 'Econ Update Dashboard '!$I$12, IF((ROUND(P190,1))=(ROUND(O190,1)), 'Econ Update Dashboard '!$J$12)))</f>
        <v>▼</v>
      </c>
      <c r="R190" s="226">
        <f t="shared" ref="R190:R204" si="65">ROUND(P190,1)-ROUND(O190,1)</f>
        <v>-10.6</v>
      </c>
      <c r="S190" s="466"/>
      <c r="T190" s="466"/>
      <c r="U190" s="467"/>
    </row>
    <row r="191" spans="1:21">
      <c r="A191" s="218" t="str">
        <f t="shared" ref="A191:A203" si="66">A122</f>
        <v xml:space="preserve">  Central 1 Credit Union</v>
      </c>
      <c r="B191" s="228"/>
      <c r="C191" s="296">
        <v>-14.000000000000002</v>
      </c>
      <c r="D191" s="232">
        <f>'Main Survey'!D126</f>
        <v>-14.000000000000002</v>
      </c>
      <c r="E191" s="222" t="str">
        <f>IF((ROUND(D191,1))&lt;(ROUND(C191,1)),'Econ Update Dashboard '!$H$12, IF((ROUND( D191,1))&gt;(ROUND(C191,1)), 'Econ Update Dashboard '!$I$12, IF((ROUND(D191,1))=(ROUND(C191,1)), 'Econ Update Dashboard '!$J$12)))</f>
        <v xml:space="preserve"> </v>
      </c>
      <c r="F191" s="223">
        <f t="shared" si="62"/>
        <v>0</v>
      </c>
      <c r="G191" s="232">
        <v>3</v>
      </c>
      <c r="H191" s="230">
        <f>'Main Survey'!E126</f>
        <v>3</v>
      </c>
      <c r="I191" s="225" t="str">
        <f>IF((ROUND(H191,1))&lt;(ROUND(G191,1)),'Econ Update Dashboard '!$H$12, IF((ROUND( H191,1))&gt;(ROUND(G191,1)), 'Econ Update Dashboard '!$I$12, IF((ROUND(H191,1))=(ROUND(G191,1)), 'Econ Update Dashboard '!$J$12)))</f>
        <v xml:space="preserve"> </v>
      </c>
      <c r="J191" s="226">
        <f t="shared" si="63"/>
        <v>0</v>
      </c>
      <c r="K191" s="229">
        <v>10</v>
      </c>
      <c r="L191" s="230">
        <f>'Main Survey'!F126</f>
        <v>10</v>
      </c>
      <c r="M191" s="225" t="str">
        <f>IF((ROUND(L191,1))&lt;(ROUND(K191,1)),'Econ Update Dashboard '!$H$12, IF((ROUND( L191,1))&gt;(ROUND(K191,1)), 'Econ Update Dashboard '!$I$12, IF((ROUND(L191,1))=(ROUND(K191,1)), 'Econ Update Dashboard '!$J$12)))</f>
        <v xml:space="preserve"> </v>
      </c>
      <c r="N191" s="227">
        <f t="shared" si="64"/>
        <v>0</v>
      </c>
      <c r="O191" s="232">
        <v>6</v>
      </c>
      <c r="P191" s="230"/>
      <c r="Q191" s="225" t="str">
        <f>IF((ROUND(P191,1))&lt;(ROUND(O191,1)),'Econ Update Dashboard '!$H$12, IF((ROUND( P191,1))&gt;(ROUND(O191,1)), 'Econ Update Dashboard '!$I$12, IF((ROUND(P191,1))=(ROUND(O191,1)), 'Econ Update Dashboard '!$J$12)))</f>
        <v>▼</v>
      </c>
      <c r="R191" s="226">
        <f t="shared" si="65"/>
        <v>-6</v>
      </c>
      <c r="S191" s="466"/>
      <c r="T191" s="466"/>
      <c r="U191" s="467"/>
    </row>
    <row r="192" spans="1:21">
      <c r="A192" s="218" t="str">
        <f t="shared" si="66"/>
        <v xml:space="preserve">  CIBC Capital Markets</v>
      </c>
      <c r="B192" s="228"/>
      <c r="C192" s="229">
        <v>-5.6</v>
      </c>
      <c r="D192" s="230"/>
      <c r="E192" s="222" t="str">
        <f>IF((ROUND(D192,1))&lt;(ROUND(C192,1)),'Econ Update Dashboard '!$H$12, IF((ROUND( D192,1))&gt;(ROUND(C192,1)), 'Econ Update Dashboard '!$I$12, IF((ROUND(D192,1))=(ROUND(C192,1)), 'Econ Update Dashboard '!$J$12)))</f>
        <v>▲</v>
      </c>
      <c r="F192" s="223">
        <f t="shared" si="62"/>
        <v>5.6</v>
      </c>
      <c r="G192" s="232">
        <v>-12.3</v>
      </c>
      <c r="H192" s="230"/>
      <c r="I192" s="222" t="str">
        <f>IF((ROUND(H192,1))&lt;(ROUND(G192,1)),'Econ Update Dashboard '!$H$12, IF((ROUND( H192,1))&gt;(ROUND(G192,1)), 'Econ Update Dashboard '!$I$12, IF((ROUND(H192,1))=(ROUND(G192,1)), 'Econ Update Dashboard '!$J$12)))</f>
        <v>▲</v>
      </c>
      <c r="J192" s="226">
        <f t="shared" si="63"/>
        <v>12.3</v>
      </c>
      <c r="K192" s="229">
        <v>0.5</v>
      </c>
      <c r="L192" s="230"/>
      <c r="M192" s="225" t="str">
        <f>IF((ROUND(L192,1))&lt;(ROUND(K192,1)),'Econ Update Dashboard '!$H$12, IF((ROUND( L192,1))&gt;(ROUND(K192,1)), 'Econ Update Dashboard '!$I$12, IF((ROUND(L192,1))=(ROUND(K192,1)), 'Econ Update Dashboard '!$J$12)))</f>
        <v>▼</v>
      </c>
      <c r="N192" s="227">
        <f t="shared" si="64"/>
        <v>-0.5</v>
      </c>
      <c r="O192" s="232">
        <v>7.3</v>
      </c>
      <c r="P192" s="230"/>
      <c r="Q192" s="225" t="str">
        <f>IF((ROUND(P192,1))&lt;(ROUND(O192,1)),'Econ Update Dashboard '!$H$12, IF((ROUND( P192,1))&gt;(ROUND(O192,1)), 'Econ Update Dashboard '!$I$12, IF((ROUND(P192,1))=(ROUND(O192,1)), 'Econ Update Dashboard '!$J$12)))</f>
        <v>▼</v>
      </c>
      <c r="R192" s="226">
        <f t="shared" si="65"/>
        <v>-7.3</v>
      </c>
      <c r="S192" s="466"/>
      <c r="T192" s="466"/>
      <c r="U192" s="467"/>
    </row>
    <row r="193" spans="1:21">
      <c r="A193" s="218" t="str">
        <f t="shared" si="66"/>
        <v xml:space="preserve">  CREA </v>
      </c>
      <c r="B193" s="228"/>
      <c r="C193" s="229"/>
      <c r="D193" s="230"/>
      <c r="E193" s="222" t="str">
        <f>IF((ROUND(D193,1))&lt;(ROUND(C193,1)),'Econ Update Dashboard '!$H$12, IF((ROUND( D193,1))&gt;(ROUND(C193,1)), 'Econ Update Dashboard '!$I$12, IF((ROUND(D193,1))=(ROUND(C193,1)), 'Econ Update Dashboard '!$J$12)))</f>
        <v xml:space="preserve"> </v>
      </c>
      <c r="F193" s="223">
        <f t="shared" si="62"/>
        <v>0</v>
      </c>
      <c r="G193" s="232"/>
      <c r="H193" s="230"/>
      <c r="I193" s="225" t="str">
        <f>IF((ROUND(H193,1))&lt;(ROUND(G193,1)),'Econ Update Dashboard '!$H$12, IF((ROUND( H193,1))&gt;(ROUND(G193,1)), 'Econ Update Dashboard '!$I$12, IF((ROUND(H193,1))=(ROUND(G193,1)), 'Econ Update Dashboard '!$J$12)))</f>
        <v xml:space="preserve"> </v>
      </c>
      <c r="J193" s="226">
        <f t="shared" si="63"/>
        <v>0</v>
      </c>
      <c r="K193" s="229"/>
      <c r="L193" s="239"/>
      <c r="M193" s="225" t="str">
        <f>IF((ROUND(L193,1))&lt;(ROUND(K193,1)),'Econ Update Dashboard '!$H$12, IF((ROUND( L193,1))&gt;(ROUND(K193,1)), 'Econ Update Dashboard '!$I$12, IF((ROUND(L193,1))=(ROUND(K193,1)), 'Econ Update Dashboard '!$J$12)))</f>
        <v xml:space="preserve"> </v>
      </c>
      <c r="N193" s="227">
        <f t="shared" si="64"/>
        <v>0</v>
      </c>
      <c r="O193" s="232"/>
      <c r="P193" s="239"/>
      <c r="Q193" s="225" t="str">
        <f>IF((ROUND(P193,1))&lt;(ROUND(O193,1)),'Econ Update Dashboard '!$H$12, IF((ROUND( P193,1))&gt;(ROUND(O193,1)), 'Econ Update Dashboard '!$I$12, IF((ROUND(P193,1))=(ROUND(O193,1)), 'Econ Update Dashboard '!$J$12)))</f>
        <v xml:space="preserve"> </v>
      </c>
      <c r="R193" s="226">
        <f t="shared" si="65"/>
        <v>0</v>
      </c>
      <c r="S193" s="466"/>
      <c r="T193" s="466"/>
      <c r="U193" s="467"/>
    </row>
    <row r="194" spans="1:21">
      <c r="A194" s="218" t="str">
        <f t="shared" si="66"/>
        <v xml:space="preserve">  Desjardins</v>
      </c>
      <c r="B194" s="228"/>
      <c r="C194" s="229">
        <v>-16.100000000000001</v>
      </c>
      <c r="D194" s="230"/>
      <c r="E194" s="222" t="str">
        <f>IF((ROUND(D194,1))&lt;(ROUND(C194,1)),'Econ Update Dashboard '!$H$12, IF((ROUND( D194,1))&gt;(ROUND(C194,1)), 'Econ Update Dashboard '!$I$12, IF((ROUND(D194,1))=(ROUND(C194,1)), 'Econ Update Dashboard '!$J$12)))</f>
        <v>▲</v>
      </c>
      <c r="F194" s="223">
        <f t="shared" si="62"/>
        <v>16.100000000000001</v>
      </c>
      <c r="G194" s="232">
        <v>0.83360941484451612</v>
      </c>
      <c r="H194" s="230"/>
      <c r="I194" s="225" t="str">
        <f>IF((ROUND(H194,1))&lt;(ROUND(G194,1)),'Econ Update Dashboard '!$H$12, IF((ROUND( H194,1))&gt;(ROUND(G194,1)), 'Econ Update Dashboard '!$I$12, IF((ROUND(H194,1))=(ROUND(G194,1)), 'Econ Update Dashboard '!$J$12)))</f>
        <v>▼</v>
      </c>
      <c r="J194" s="226">
        <f t="shared" si="63"/>
        <v>-0.8</v>
      </c>
      <c r="K194" s="229">
        <v>6</v>
      </c>
      <c r="L194" s="239"/>
      <c r="M194" s="225" t="str">
        <f>IF((ROUND(L194,1))&lt;(ROUND(K194,1)),'Econ Update Dashboard '!$H$12, IF((ROUND( L194,1))&gt;(ROUND(K194,1)), 'Econ Update Dashboard '!$I$12, IF((ROUND(L194,1))=(ROUND(K194,1)), 'Econ Update Dashboard '!$J$12)))</f>
        <v>▼</v>
      </c>
      <c r="N194" s="227">
        <f t="shared" si="64"/>
        <v>-6</v>
      </c>
      <c r="O194" s="232">
        <v>6.5</v>
      </c>
      <c r="P194" s="239"/>
      <c r="Q194" s="225" t="str">
        <f>IF((ROUND(P194,1))&lt;(ROUND(O194,1)),'Econ Update Dashboard '!$H$12, IF((ROUND( P194,1))&gt;(ROUND(O194,1)), 'Econ Update Dashboard '!$I$12, IF((ROUND(P194,1))=(ROUND(O194,1)), 'Econ Update Dashboard '!$J$12)))</f>
        <v>▼</v>
      </c>
      <c r="R194" s="226">
        <f t="shared" si="65"/>
        <v>-6.5</v>
      </c>
      <c r="S194" s="466"/>
      <c r="T194" s="466"/>
      <c r="U194" s="467"/>
    </row>
    <row r="195" spans="1:21">
      <c r="A195" s="218" t="str">
        <f t="shared" si="66"/>
        <v xml:space="preserve">  Laurentian Bank Securities</v>
      </c>
      <c r="B195" s="235"/>
      <c r="C195" s="232"/>
      <c r="D195" s="230">
        <f>'Main Survey'!D129</f>
        <v>0.5</v>
      </c>
      <c r="E195" s="222" t="str">
        <f>IF((ROUND(D195,1))&lt;(ROUND(C195,1)),'Econ Update Dashboard '!$H$12, IF((ROUND( D195,1))&gt;(ROUND(C195,1)), 'Econ Update Dashboard '!$I$12, IF((ROUND(D195,1))=(ROUND(C195,1)), 'Econ Update Dashboard '!$J$12)))</f>
        <v>▲</v>
      </c>
      <c r="F195" s="223">
        <f t="shared" si="62"/>
        <v>0.5</v>
      </c>
      <c r="G195" s="232"/>
      <c r="H195" s="230">
        <f>'Main Survey'!E129</f>
        <v>3.1</v>
      </c>
      <c r="I195" s="222" t="str">
        <f>IF((ROUND(H195,1))&lt;(ROUND(G195,1)),'Econ Update Dashboard '!$H$12, IF((ROUND( H195,1))&gt;(ROUND(G195,1)), 'Econ Update Dashboard '!$I$12, IF((ROUND(H195,1))=(ROUND(G195,1)), 'Econ Update Dashboard '!$J$12)))</f>
        <v>▲</v>
      </c>
      <c r="J195" s="226">
        <f t="shared" si="63"/>
        <v>3.1</v>
      </c>
      <c r="K195" s="229"/>
      <c r="L195" s="239"/>
      <c r="M195" s="222" t="str">
        <f>IF((ROUND(L195,1))&lt;(ROUND(K195,1)),'Econ Update Dashboard '!$H$12, IF((ROUND( L195,1))&gt;(ROUND(K195,1)), 'Econ Update Dashboard '!$I$12, IF((ROUND(L195,1))=(ROUND(K195,1)), 'Econ Update Dashboard '!$J$12)))</f>
        <v xml:space="preserve"> </v>
      </c>
      <c r="N195" s="227">
        <f t="shared" si="64"/>
        <v>0</v>
      </c>
      <c r="O195" s="232"/>
      <c r="P195" s="239"/>
      <c r="Q195" s="225" t="str">
        <f>IF((ROUND(P195,1))&lt;(ROUND(O195,1)),'Econ Update Dashboard '!$H$12, IF((ROUND( P195,1))&gt;(ROUND(O195,1)), 'Econ Update Dashboard '!$I$12, IF((ROUND(P195,1))=(ROUND(O195,1)), 'Econ Update Dashboard '!$J$12)))</f>
        <v xml:space="preserve"> </v>
      </c>
      <c r="R195" s="226">
        <f t="shared" si="65"/>
        <v>0</v>
      </c>
      <c r="S195" s="466"/>
      <c r="T195" s="466"/>
      <c r="U195" s="467"/>
    </row>
    <row r="196" spans="1:21">
      <c r="A196" s="218" t="str">
        <f t="shared" si="66"/>
        <v xml:space="preserve">  National Bank of Canada</v>
      </c>
      <c r="B196" s="228"/>
      <c r="C196" s="229"/>
      <c r="D196" s="230"/>
      <c r="E196" s="225" t="str">
        <f>IF((ROUND(D196,1))&lt;(ROUND(C196,1)),'Econ Update Dashboard '!$H$12, IF((ROUND( D196,1))&gt;(ROUND(C196,1)), 'Econ Update Dashboard '!$I$12, IF((ROUND(D196,1))=(ROUND(C196,1)), 'Econ Update Dashboard '!$J$12)))</f>
        <v xml:space="preserve"> </v>
      </c>
      <c r="F196" s="223">
        <f t="shared" si="62"/>
        <v>0</v>
      </c>
      <c r="G196" s="232"/>
      <c r="H196" s="230"/>
      <c r="I196" s="225" t="str">
        <f>IF((ROUND(H196,1))&lt;(ROUND(G196,1)),'Econ Update Dashboard '!$H$12, IF((ROUND( H196,1))&gt;(ROUND(G196,1)), 'Econ Update Dashboard '!$I$12, IF((ROUND(H196,1))=(ROUND(G196,1)), 'Econ Update Dashboard '!$J$12)))</f>
        <v xml:space="preserve"> </v>
      </c>
      <c r="J196" s="226">
        <f t="shared" si="63"/>
        <v>0</v>
      </c>
      <c r="K196" s="229"/>
      <c r="L196" s="239"/>
      <c r="M196" s="222" t="str">
        <f>IF((ROUND(L196,1))&lt;(ROUND(K196,1)),'Econ Update Dashboard '!$H$12, IF((ROUND( L196,1))&gt;(ROUND(K196,1)), 'Econ Update Dashboard '!$I$12, IF((ROUND(L196,1))=(ROUND(K196,1)), 'Econ Update Dashboard '!$J$12)))</f>
        <v xml:space="preserve"> </v>
      </c>
      <c r="N196" s="227">
        <f t="shared" si="64"/>
        <v>0</v>
      </c>
      <c r="O196" s="232"/>
      <c r="P196" s="239"/>
      <c r="Q196" s="225" t="str">
        <f>IF((ROUND(P196,1))&lt;(ROUND(O196,1)),'Econ Update Dashboard '!$H$12, IF((ROUND( P196,1))&gt;(ROUND(O196,1)), 'Econ Update Dashboard '!$I$12, IF((ROUND(P196,1))=(ROUND(O196,1)), 'Econ Update Dashboard '!$J$12)))</f>
        <v xml:space="preserve"> </v>
      </c>
      <c r="R196" s="226">
        <f t="shared" si="65"/>
        <v>0</v>
      </c>
      <c r="S196" s="466"/>
      <c r="T196" s="466"/>
      <c r="U196" s="467"/>
    </row>
    <row r="197" spans="1:21">
      <c r="A197" s="218" t="str">
        <f t="shared" si="66"/>
        <v xml:space="preserve">  Quantitative Economic Decisions</v>
      </c>
      <c r="B197" s="228"/>
      <c r="C197" s="229"/>
      <c r="D197" s="230">
        <f>'Main Survey'!D130</f>
        <v>-14.000000000000002</v>
      </c>
      <c r="E197" s="225" t="str">
        <f>IF((ROUND(D197,1))&lt;(ROUND(C197,1)),'Econ Update Dashboard '!$H$12, IF((ROUND( D197,1))&gt;(ROUND(C197,1)), 'Econ Update Dashboard '!$I$12, IF((ROUND(D197,1))=(ROUND(C197,1)), 'Econ Update Dashboard '!$J$12)))</f>
        <v>▼</v>
      </c>
      <c r="F197" s="223">
        <f t="shared" si="62"/>
        <v>-14</v>
      </c>
      <c r="G197" s="232"/>
      <c r="H197" s="230">
        <f>'Main Survey'!E130</f>
        <v>3</v>
      </c>
      <c r="I197" s="222" t="str">
        <f>IF((ROUND(H197,1))&lt;(ROUND(G197,1)),'Econ Update Dashboard '!$H$12, IF((ROUND( H197,1))&gt;(ROUND(G197,1)), 'Econ Update Dashboard '!$I$12, IF((ROUND(H197,1))=(ROUND(G197,1)), 'Econ Update Dashboard '!$J$12)))</f>
        <v>▲</v>
      </c>
      <c r="J197" s="226">
        <f t="shared" si="63"/>
        <v>3</v>
      </c>
      <c r="K197" s="229"/>
      <c r="L197" s="230">
        <f>'Main Survey'!F130</f>
        <v>10</v>
      </c>
      <c r="M197" s="222" t="str">
        <f>IF((ROUND(L197,1))&lt;(ROUND(K197,1)),'Econ Update Dashboard '!$H$12, IF((ROUND( L197,1))&gt;(ROUND(K197,1)), 'Econ Update Dashboard '!$I$12, IF((ROUND(L197,1))=(ROUND(K197,1)), 'Econ Update Dashboard '!$J$12)))</f>
        <v>▲</v>
      </c>
      <c r="N197" s="227">
        <f t="shared" si="64"/>
        <v>10</v>
      </c>
      <c r="O197" s="232"/>
      <c r="P197" s="230">
        <f>'Main Survey'!G130</f>
        <v>6</v>
      </c>
      <c r="Q197" s="222" t="str">
        <f>IF((ROUND(P197,1))&lt;(ROUND(O197,1)),'Econ Update Dashboard '!$H$12, IF((ROUND( P197,1))&gt;(ROUND(O197,1)), 'Econ Update Dashboard '!$I$12, IF((ROUND(P197,1))=(ROUND(O197,1)), 'Econ Update Dashboard '!$J$12)))</f>
        <v>▲</v>
      </c>
      <c r="R197" s="226">
        <f t="shared" si="65"/>
        <v>6</v>
      </c>
      <c r="S197" s="466"/>
      <c r="T197" s="466"/>
      <c r="U197" s="467"/>
    </row>
    <row r="198" spans="1:21">
      <c r="A198" s="218" t="str">
        <f t="shared" si="66"/>
        <v xml:space="preserve">  RBC Financial Group</v>
      </c>
      <c r="B198" s="228"/>
      <c r="C198" s="229"/>
      <c r="D198" s="230"/>
      <c r="E198" s="225" t="str">
        <f>IF((ROUND(D198,1))&lt;(ROUND(C198,1)),'Econ Update Dashboard '!$H$12, IF((ROUND( D198,1))&gt;(ROUND(C198,1)), 'Econ Update Dashboard '!$I$12, IF((ROUND(D198,1))=(ROUND(C198,1)), 'Econ Update Dashboard '!$J$12)))</f>
        <v xml:space="preserve"> </v>
      </c>
      <c r="F198" s="223">
        <f t="shared" si="62"/>
        <v>0</v>
      </c>
      <c r="G198" s="232"/>
      <c r="H198" s="230"/>
      <c r="I198" s="225" t="str">
        <f>IF((ROUND(H198,1))&lt;(ROUND(G198,1)),'Econ Update Dashboard '!$H$12, IF((ROUND( H198,1))&gt;(ROUND(G198,1)), 'Econ Update Dashboard '!$I$12, IF((ROUND(H198,1))=(ROUND(G198,1)), 'Econ Update Dashboard '!$J$12)))</f>
        <v xml:space="preserve"> </v>
      </c>
      <c r="J198" s="226">
        <f t="shared" si="63"/>
        <v>0</v>
      </c>
      <c r="K198" s="229"/>
      <c r="L198" s="230"/>
      <c r="M198" s="222" t="str">
        <f>IF((ROUND(L198,1))&lt;(ROUND(K198,1)),'Econ Update Dashboard '!$H$12, IF((ROUND( L198,1))&gt;(ROUND(K198,1)), 'Econ Update Dashboard '!$I$12, IF((ROUND(L198,1))=(ROUND(K198,1)), 'Econ Update Dashboard '!$J$12)))</f>
        <v xml:space="preserve"> </v>
      </c>
      <c r="N198" s="227">
        <f t="shared" si="64"/>
        <v>0</v>
      </c>
      <c r="O198" s="232"/>
      <c r="P198" s="230"/>
      <c r="Q198" s="225" t="str">
        <f>IF((ROUND(P198,1))&lt;(ROUND(O198,1)),'Econ Update Dashboard '!$H$12, IF((ROUND( P198,1))&gt;(ROUND(O198,1)), 'Econ Update Dashboard '!$I$12, IF((ROUND(P198,1))=(ROUND(O198,1)), 'Econ Update Dashboard '!$J$12)))</f>
        <v xml:space="preserve"> </v>
      </c>
      <c r="R198" s="226">
        <f t="shared" si="65"/>
        <v>0</v>
      </c>
      <c r="S198" s="466"/>
      <c r="T198" s="466"/>
      <c r="U198" s="467"/>
    </row>
    <row r="199" spans="1:21">
      <c r="A199" s="218" t="str">
        <f t="shared" si="66"/>
        <v xml:space="preserve">  Scotiabank Group</v>
      </c>
      <c r="B199" s="228"/>
      <c r="C199" s="229"/>
      <c r="D199" s="230"/>
      <c r="E199" s="225" t="str">
        <f>IF((ROUND(D199,1))&lt;(ROUND(C199,1)),'Econ Update Dashboard '!$H$12, IF((ROUND( D199,1))&gt;(ROUND(C199,1)), 'Econ Update Dashboard '!$I$12, IF((ROUND(D199,1))=(ROUND(C199,1)), 'Econ Update Dashboard '!$J$12)))</f>
        <v xml:space="preserve"> </v>
      </c>
      <c r="F199" s="223">
        <f t="shared" si="62"/>
        <v>0</v>
      </c>
      <c r="G199" s="232"/>
      <c r="H199" s="230"/>
      <c r="I199" s="225" t="str">
        <f>IF((ROUND(H199,1))&lt;(ROUND(G199,1)),'Econ Update Dashboard '!$H$12, IF((ROUND( H199,1))&gt;(ROUND(G199,1)), 'Econ Update Dashboard '!$I$12, IF((ROUND(H199,1))=(ROUND(G199,1)), 'Econ Update Dashboard '!$J$12)))</f>
        <v xml:space="preserve"> </v>
      </c>
      <c r="J199" s="226">
        <f t="shared" si="63"/>
        <v>0</v>
      </c>
      <c r="K199" s="229"/>
      <c r="L199" s="230"/>
      <c r="M199" s="222" t="str">
        <f>IF((ROUND(L199,1))&lt;(ROUND(K199,1)),'Econ Update Dashboard '!$H$12, IF((ROUND( L199,1))&gt;(ROUND(K199,1)), 'Econ Update Dashboard '!$I$12, IF((ROUND(L199,1))=(ROUND(K199,1)), 'Econ Update Dashboard '!$J$12)))</f>
        <v xml:space="preserve"> </v>
      </c>
      <c r="N199" s="227">
        <f t="shared" si="64"/>
        <v>0</v>
      </c>
      <c r="O199" s="232"/>
      <c r="P199" s="230"/>
      <c r="Q199" s="225" t="str">
        <f>IF((ROUND(P199,1))&lt;(ROUND(O199,1)),'Econ Update Dashboard '!$H$12, IF((ROUND( P199,1))&gt;(ROUND(O199,1)), 'Econ Update Dashboard '!$I$12, IF((ROUND(P199,1))=(ROUND(O199,1)), 'Econ Update Dashboard '!$J$12)))</f>
        <v xml:space="preserve"> </v>
      </c>
      <c r="R199" s="226">
        <f t="shared" si="65"/>
        <v>0</v>
      </c>
      <c r="S199" s="466"/>
      <c r="T199" s="466"/>
      <c r="U199" s="467"/>
    </row>
    <row r="200" spans="1:21">
      <c r="A200" s="218" t="str">
        <f t="shared" si="66"/>
        <v xml:space="preserve">  Stokes Economic Consulting</v>
      </c>
      <c r="B200" s="228"/>
      <c r="C200" s="229"/>
      <c r="D200" s="230">
        <f>'Main Survey'!D131</f>
        <v>-5.6</v>
      </c>
      <c r="E200" s="225" t="str">
        <f>IF((ROUND(D200,1))&lt;(ROUND(C200,1)),'Econ Update Dashboard '!$H$12, IF((ROUND( D200,1))&gt;(ROUND(C200,1)), 'Econ Update Dashboard '!$I$12, IF((ROUND(D200,1))=(ROUND(C200,1)), 'Econ Update Dashboard '!$J$12)))</f>
        <v>▼</v>
      </c>
      <c r="F200" s="223">
        <f t="shared" si="62"/>
        <v>-5.6</v>
      </c>
      <c r="G200" s="232"/>
      <c r="H200" s="230">
        <f>'Main Survey'!E131</f>
        <v>-12.3</v>
      </c>
      <c r="I200" s="225" t="str">
        <f>IF((ROUND(H200,1))&lt;(ROUND(G200,1)),'Econ Update Dashboard '!$H$12, IF((ROUND( H200,1))&gt;(ROUND(G200,1)), 'Econ Update Dashboard '!$I$12, IF((ROUND(H200,1))=(ROUND(G200,1)), 'Econ Update Dashboard '!$J$12)))</f>
        <v>▼</v>
      </c>
      <c r="J200" s="226">
        <f t="shared" si="63"/>
        <v>-12.3</v>
      </c>
      <c r="K200" s="229"/>
      <c r="L200" s="230">
        <f>'Main Survey'!F131</f>
        <v>0.5</v>
      </c>
      <c r="M200" s="222" t="str">
        <f>IF((ROUND(L200,1))&lt;(ROUND(K200,1)),'Econ Update Dashboard '!$H$12, IF((ROUND( L200,1))&gt;(ROUND(K200,1)), 'Econ Update Dashboard '!$I$12, IF((ROUND(L200,1))=(ROUND(K200,1)), 'Econ Update Dashboard '!$J$12)))</f>
        <v>▲</v>
      </c>
      <c r="N200" s="227">
        <f t="shared" si="64"/>
        <v>0.5</v>
      </c>
      <c r="O200" s="232"/>
      <c r="P200" s="230">
        <f>'Main Survey'!G131</f>
        <v>7.3</v>
      </c>
      <c r="Q200" s="222" t="str">
        <f>IF((ROUND(P200,1))&lt;(ROUND(O200,1)),'Econ Update Dashboard '!$H$12, IF((ROUND( P200,1))&gt;(ROUND(O200,1)), 'Econ Update Dashboard '!$I$12, IF((ROUND(P200,1))=(ROUND(O200,1)), 'Econ Update Dashboard '!$J$12)))</f>
        <v>▲</v>
      </c>
      <c r="R200" s="226">
        <f t="shared" si="65"/>
        <v>7.3</v>
      </c>
      <c r="S200" s="466"/>
      <c r="T200" s="466"/>
      <c r="U200" s="467"/>
    </row>
    <row r="201" spans="1:21">
      <c r="A201" s="218" t="str">
        <f t="shared" si="66"/>
        <v xml:space="preserve">  TD Bank</v>
      </c>
      <c r="B201" s="228"/>
      <c r="C201" s="229">
        <v>-11.2</v>
      </c>
      <c r="D201" s="230"/>
      <c r="E201" s="222" t="str">
        <f>IF((ROUND(D201,1))&lt;(ROUND(C201,1)),'Econ Update Dashboard '!$H$12, IF((ROUND( D201,1))&gt;(ROUND(C201,1)), 'Econ Update Dashboard '!$I$12, IF((ROUND(D201,1))=(ROUND(C201,1)), 'Econ Update Dashboard '!$J$12)))</f>
        <v>▲</v>
      </c>
      <c r="F201" s="223">
        <f t="shared" si="62"/>
        <v>11.2</v>
      </c>
      <c r="G201" s="232">
        <v>-0.8</v>
      </c>
      <c r="H201" s="230"/>
      <c r="I201" s="222" t="str">
        <f>IF((ROUND(H201,1))&lt;(ROUND(G201,1)),'Econ Update Dashboard '!$H$12, IF((ROUND( H201,1))&gt;(ROUND(G201,1)), 'Econ Update Dashboard '!$I$12, IF((ROUND(H201,1))=(ROUND(G201,1)), 'Econ Update Dashboard '!$J$12)))</f>
        <v>▲</v>
      </c>
      <c r="J201" s="226">
        <f t="shared" si="63"/>
        <v>0.8</v>
      </c>
      <c r="K201" s="229">
        <v>-1.2</v>
      </c>
      <c r="L201" s="239"/>
      <c r="M201" s="222" t="str">
        <f>IF((ROUND(L201,1))&lt;(ROUND(K201,1)),'Econ Update Dashboard '!$H$12, IF((ROUND( L201,1))&gt;(ROUND(K201,1)), 'Econ Update Dashboard '!$I$12, IF((ROUND(L201,1))=(ROUND(K201,1)), 'Econ Update Dashboard '!$J$12)))</f>
        <v>▲</v>
      </c>
      <c r="N201" s="227">
        <f t="shared" si="64"/>
        <v>1.2</v>
      </c>
      <c r="O201" s="232"/>
      <c r="P201" s="239"/>
      <c r="Q201" s="225" t="str">
        <f>IF((ROUND(P201,1))&lt;(ROUND(O201,1)),'Econ Update Dashboard '!$H$12, IF((ROUND( P201,1))&gt;(ROUND(O201,1)), 'Econ Update Dashboard '!$I$12, IF((ROUND(P201,1))=(ROUND(O201,1)), 'Econ Update Dashboard '!$J$12)))</f>
        <v xml:space="preserve"> </v>
      </c>
      <c r="R201" s="226">
        <f t="shared" si="65"/>
        <v>0</v>
      </c>
      <c r="S201" s="466"/>
      <c r="T201" s="466"/>
      <c r="U201" s="467"/>
    </row>
    <row r="202" spans="1:21">
      <c r="A202" s="218" t="str">
        <f t="shared" si="66"/>
        <v xml:space="preserve">  The Conference Board of Canada</v>
      </c>
      <c r="B202" s="238"/>
      <c r="C202" s="229">
        <v>0.5</v>
      </c>
      <c r="D202" s="230">
        <f>'Main Survey'!D133</f>
        <v>0.5</v>
      </c>
      <c r="E202" s="225" t="str">
        <f>IF((ROUND(D202,1))&lt;(ROUND(C202,1)),'Econ Update Dashboard '!$H$12, IF((ROUND( D202,1))&gt;(ROUND(C202,1)), 'Econ Update Dashboard '!$I$12, IF((ROUND(D202,1))=(ROUND(C202,1)), 'Econ Update Dashboard '!$J$12)))</f>
        <v xml:space="preserve"> </v>
      </c>
      <c r="F202" s="223">
        <f t="shared" si="62"/>
        <v>0</v>
      </c>
      <c r="G202" s="232">
        <v>3.1</v>
      </c>
      <c r="H202" s="230">
        <f>'Main Survey'!E133</f>
        <v>3.1</v>
      </c>
      <c r="I202" s="225" t="str">
        <f>IF((ROUND(H202,1))&lt;(ROUND(G202,1)),'Econ Update Dashboard '!$H$12, IF((ROUND( H202,1))&gt;(ROUND(G202,1)), 'Econ Update Dashboard '!$I$12, IF((ROUND(H202,1))=(ROUND(G202,1)), 'Econ Update Dashboard '!$J$12)))</f>
        <v xml:space="preserve"> </v>
      </c>
      <c r="J202" s="226">
        <f t="shared" si="63"/>
        <v>0</v>
      </c>
      <c r="K202" s="229"/>
      <c r="L202" s="230">
        <f>'Main Survey'!F133</f>
        <v>0</v>
      </c>
      <c r="M202" s="222" t="str">
        <f>IF((ROUND(L202,1))&lt;(ROUND(K202,1)),'Econ Update Dashboard '!$H$12, IF((ROUND( L202,1))&gt;(ROUND(K202,1)), 'Econ Update Dashboard '!$I$12, IF((ROUND(L202,1))=(ROUND(K202,1)), 'Econ Update Dashboard '!$J$12)))</f>
        <v xml:space="preserve"> </v>
      </c>
      <c r="N202" s="227">
        <f t="shared" si="64"/>
        <v>0</v>
      </c>
      <c r="O202" s="232"/>
      <c r="P202" s="230">
        <f>'Main Survey'!G133</f>
        <v>0</v>
      </c>
      <c r="Q202" s="222" t="str">
        <f>IF((ROUND(P202,1))&lt;(ROUND(O202,1)),'Econ Update Dashboard '!$H$12, IF((ROUND( P202,1))&gt;(ROUND(O202,1)), 'Econ Update Dashboard '!$I$12, IF((ROUND(P202,1))=(ROUND(O202,1)), 'Econ Update Dashboard '!$J$12)))</f>
        <v xml:space="preserve"> </v>
      </c>
      <c r="R202" s="226">
        <f t="shared" si="65"/>
        <v>0</v>
      </c>
      <c r="S202" s="466"/>
      <c r="T202" s="466"/>
      <c r="U202" s="467"/>
    </row>
    <row r="203" spans="1:21">
      <c r="A203" s="218" t="str">
        <f t="shared" si="66"/>
        <v xml:space="preserve">  University of Toronto</v>
      </c>
      <c r="B203" s="248"/>
      <c r="C203" s="249"/>
      <c r="D203" s="230">
        <f>'Main Survey'!D137</f>
        <v>-16.190197190657262</v>
      </c>
      <c r="E203" s="225" t="str">
        <f>IF((ROUND(D203,1))&lt;(ROUND(C203,1)),'Econ Update Dashboard '!$H$12, IF((ROUND( D203,1))&gt;(ROUND(C203,1)), 'Econ Update Dashboard '!$I$12, IF((ROUND(D203,1))=(ROUND(C203,1)), 'Econ Update Dashboard '!$J$12)))</f>
        <v>▼</v>
      </c>
      <c r="F203" s="223">
        <f t="shared" si="62"/>
        <v>-16.2</v>
      </c>
      <c r="G203" s="250"/>
      <c r="H203" s="230">
        <f>'Main Survey'!E134</f>
        <v>0.83360941484451612</v>
      </c>
      <c r="I203" s="222" t="str">
        <f>IF((ROUND(H203,1))&lt;(ROUND(G203,1)),'Econ Update Dashboard '!$H$12, IF((ROUND( H203,1))&gt;(ROUND(G203,1)), 'Econ Update Dashboard '!$I$12, IF((ROUND(H203,1))=(ROUND(G203,1)), 'Econ Update Dashboard '!$J$12)))</f>
        <v>▲</v>
      </c>
      <c r="J203" s="226">
        <f t="shared" si="63"/>
        <v>0.8</v>
      </c>
      <c r="K203" s="249"/>
      <c r="L203" s="230">
        <f>'Main Survey'!F134</f>
        <v>5.9820244723935323</v>
      </c>
      <c r="M203" s="222" t="str">
        <f>IF((ROUND(L203,1))&lt;(ROUND(K203,1)),'Econ Update Dashboard '!$H$12, IF((ROUND( L203,1))&gt;(ROUND(K203,1)), 'Econ Update Dashboard '!$I$12, IF((ROUND(L203,1))=(ROUND(K203,1)), 'Econ Update Dashboard '!$J$12)))</f>
        <v>▲</v>
      </c>
      <c r="N203" s="227">
        <f t="shared" si="64"/>
        <v>6</v>
      </c>
      <c r="O203" s="250"/>
      <c r="P203" s="230">
        <f>'Main Survey'!G134</f>
        <v>6.5264446195325787</v>
      </c>
      <c r="Q203" s="222" t="str">
        <f>IF((ROUND(P203,1))&lt;(ROUND(O203,1)),'Econ Update Dashboard '!$H$12, IF((ROUND( P203,1))&gt;(ROUND(O203,1)), 'Econ Update Dashboard '!$I$12, IF((ROUND(P203,1))=(ROUND(O203,1)), 'Econ Update Dashboard '!$J$12)))</f>
        <v>▲</v>
      </c>
      <c r="R203" s="226">
        <f t="shared" si="65"/>
        <v>6.5</v>
      </c>
      <c r="S203" s="466"/>
      <c r="T203" s="466"/>
      <c r="U203" s="467"/>
    </row>
    <row r="204" spans="1:21">
      <c r="A204" s="213" t="s">
        <v>80</v>
      </c>
      <c r="B204" s="214"/>
      <c r="C204" s="215">
        <f>AVERAGE(C190:C203)</f>
        <v>-9.0771689245684737</v>
      </c>
      <c r="D204" s="216"/>
      <c r="E204" s="241" t="str">
        <f>IF((ROUND(D204,1))&lt;(ROUND(C204,1)),'Econ Update Dashboard '!$H$12, IF((ROUND( D204,1))&gt;(ROUND(C204,1)), 'Econ Update Dashboard '!$I$12, IF((ROUND(D204,1))=(ROUND(C204,1)), 'Econ Update Dashboard '!$J$12)))</f>
        <v>▲</v>
      </c>
      <c r="F204" s="297">
        <f t="shared" si="62"/>
        <v>9.1</v>
      </c>
      <c r="G204" s="215">
        <f>AVERAGE(G190:G203)</f>
        <v>-2.9956265034941278</v>
      </c>
      <c r="H204" s="216"/>
      <c r="I204" s="241" t="str">
        <f>IF((ROUND(H204,1))&lt;(ROUND(G204,1)),'Econ Update Dashboard '!$H$12, IF((ROUND( H204,1))&gt;(ROUND(G204,1)), 'Econ Update Dashboard '!$I$12, IF((ROUND(H204,1))=(ROUND(G204,1)), 'Econ Update Dashboard '!$J$12)))</f>
        <v>▲</v>
      </c>
      <c r="J204" s="292">
        <f t="shared" si="63"/>
        <v>3</v>
      </c>
      <c r="K204" s="215">
        <f>AVERAGE(K190:K203)</f>
        <v>5.0277676426384978</v>
      </c>
      <c r="L204" s="216"/>
      <c r="M204" s="217" t="str">
        <f>IF((ROUND(L204,1))&lt;(ROUND(K204,1)),'Econ Update Dashboard '!$H$12, IF((ROUND( L204,1))&gt;(ROUND(K204,1)), 'Econ Update Dashboard '!$I$12, IF((ROUND(L204,1))=(ROUND(K204,1)), 'Econ Update Dashboard '!$J$12)))</f>
        <v>▼</v>
      </c>
      <c r="N204" s="298">
        <f t="shared" si="64"/>
        <v>-5</v>
      </c>
      <c r="O204" s="215">
        <f>AVERAGE(O190:O203)</f>
        <v>7.5911465631589978</v>
      </c>
      <c r="P204" s="216"/>
      <c r="Q204" s="217" t="str">
        <f>IF((ROUND(P204,1))&lt;(ROUND(O204,1)),'Econ Update Dashboard '!$H$12, IF((ROUND( P204,1))&gt;(ROUND(O204,1)), 'Econ Update Dashboard '!$I$12, IF((ROUND(P204,1))=(ROUND(O204,1)), 'Econ Update Dashboard '!$J$12)))</f>
        <v>▼</v>
      </c>
      <c r="R204" s="292">
        <f t="shared" si="65"/>
        <v>-7.6</v>
      </c>
      <c r="S204" s="466"/>
      <c r="T204" s="466"/>
      <c r="U204" s="467"/>
    </row>
    <row r="205" spans="1:21">
      <c r="A205" s="463"/>
      <c r="B205" s="463"/>
      <c r="C205" s="463"/>
      <c r="D205" s="463"/>
      <c r="E205" s="463"/>
      <c r="F205" s="463"/>
      <c r="G205" s="463"/>
      <c r="H205" s="463"/>
      <c r="I205" s="463"/>
      <c r="J205" s="463"/>
      <c r="K205" s="463"/>
      <c r="L205" s="463"/>
      <c r="M205" s="463"/>
      <c r="N205" s="463"/>
      <c r="O205" s="463"/>
      <c r="P205" s="463"/>
      <c r="Q205" s="463"/>
      <c r="R205" s="463"/>
      <c r="S205" s="466"/>
      <c r="T205" s="466"/>
      <c r="U205" s="467"/>
    </row>
    <row r="206" spans="1:21">
      <c r="A206" s="463"/>
      <c r="B206" s="463"/>
      <c r="C206" s="463"/>
      <c r="D206" s="463"/>
      <c r="E206" s="463"/>
      <c r="F206" s="463"/>
      <c r="G206" s="463"/>
      <c r="H206" s="463"/>
      <c r="I206" s="463"/>
      <c r="J206" s="463"/>
      <c r="K206" s="463"/>
      <c r="L206" s="463"/>
      <c r="M206" s="463"/>
      <c r="N206" s="463"/>
      <c r="O206" s="463"/>
      <c r="P206" s="463"/>
      <c r="Q206" s="463"/>
      <c r="R206" s="463"/>
      <c r="S206" s="466"/>
      <c r="T206" s="466"/>
      <c r="U206" s="467"/>
    </row>
    <row r="207" spans="1:21">
      <c r="A207" s="463"/>
      <c r="B207" s="463"/>
      <c r="C207" s="463"/>
      <c r="D207" s="463"/>
      <c r="E207" s="463"/>
      <c r="F207" s="463"/>
      <c r="G207" s="463"/>
      <c r="H207" s="463"/>
      <c r="I207" s="463"/>
      <c r="J207" s="463"/>
      <c r="K207" s="463"/>
      <c r="L207" s="463"/>
      <c r="M207" s="463"/>
      <c r="N207" s="463"/>
      <c r="O207" s="464"/>
      <c r="P207" s="463"/>
      <c r="Q207" s="463"/>
      <c r="R207" s="463"/>
      <c r="S207" s="466"/>
      <c r="T207" s="466"/>
      <c r="U207" s="467"/>
    </row>
    <row r="208" spans="1:21">
      <c r="A208" s="463"/>
      <c r="B208" s="463"/>
      <c r="C208" s="463"/>
      <c r="D208" s="463"/>
      <c r="E208" s="463"/>
      <c r="F208" s="463"/>
      <c r="G208" s="463"/>
      <c r="H208" s="463"/>
      <c r="I208" s="465"/>
      <c r="J208" s="463"/>
      <c r="K208" s="463"/>
      <c r="L208" s="463"/>
      <c r="M208" s="463"/>
      <c r="N208" s="463"/>
      <c r="O208" s="463"/>
      <c r="P208" s="463"/>
      <c r="Q208" s="463"/>
      <c r="R208" s="463"/>
      <c r="S208" s="466"/>
      <c r="T208" s="466"/>
      <c r="U208" s="467"/>
    </row>
    <row r="209" spans="1:21">
      <c r="A209" s="466"/>
      <c r="B209" s="466"/>
      <c r="C209" s="466"/>
      <c r="D209" s="466"/>
      <c r="E209" s="466"/>
      <c r="F209" s="466"/>
      <c r="G209" s="466"/>
      <c r="H209" s="466"/>
      <c r="I209" s="466"/>
      <c r="J209" s="466"/>
      <c r="K209" s="466"/>
      <c r="L209" s="466"/>
      <c r="M209" s="466"/>
      <c r="N209" s="466"/>
      <c r="O209" s="466"/>
      <c r="P209" s="466"/>
      <c r="Q209" s="466"/>
      <c r="R209" s="466"/>
      <c r="S209" s="466"/>
      <c r="T209" s="466"/>
      <c r="U209" s="467"/>
    </row>
    <row r="210" spans="1:21">
      <c r="A210" s="466"/>
      <c r="B210" s="466"/>
      <c r="C210" s="466"/>
      <c r="D210" s="466"/>
      <c r="E210" s="466"/>
      <c r="F210" s="466"/>
      <c r="G210" s="466"/>
      <c r="H210" s="466"/>
      <c r="I210" s="466"/>
      <c r="J210" s="466"/>
      <c r="K210" s="466"/>
      <c r="L210" s="466"/>
      <c r="M210" s="466"/>
      <c r="N210" s="466"/>
      <c r="O210" s="466"/>
      <c r="P210" s="466"/>
      <c r="Q210" s="466"/>
      <c r="R210" s="466"/>
      <c r="S210" s="466"/>
      <c r="T210" s="466"/>
      <c r="U210" s="467"/>
    </row>
    <row r="211" spans="1:21">
      <c r="A211" s="466"/>
      <c r="B211" s="466"/>
      <c r="C211" s="466"/>
      <c r="D211" s="466"/>
      <c r="E211" s="466"/>
      <c r="F211" s="466"/>
      <c r="G211" s="466"/>
      <c r="H211" s="466"/>
      <c r="I211" s="466"/>
      <c r="J211" s="466"/>
      <c r="K211" s="466"/>
      <c r="L211" s="466"/>
      <c r="M211" s="466"/>
      <c r="N211" s="466"/>
      <c r="O211" s="466"/>
      <c r="P211" s="466"/>
      <c r="Q211" s="466"/>
      <c r="R211" s="466"/>
      <c r="S211" s="466"/>
      <c r="T211" s="466"/>
      <c r="U211" s="467"/>
    </row>
    <row r="212" spans="1:21">
      <c r="A212" s="466"/>
      <c r="B212" s="466"/>
      <c r="C212" s="466"/>
      <c r="D212" s="466"/>
      <c r="E212" s="466"/>
      <c r="F212" s="466"/>
      <c r="G212" s="466"/>
      <c r="H212" s="466"/>
      <c r="I212" s="466"/>
      <c r="J212" s="466"/>
      <c r="K212" s="466"/>
      <c r="L212" s="466"/>
      <c r="M212" s="466"/>
      <c r="N212" s="466"/>
      <c r="O212" s="466"/>
      <c r="P212" s="466"/>
      <c r="Q212" s="466"/>
      <c r="R212" s="466"/>
      <c r="S212" s="466"/>
      <c r="T212" s="466"/>
      <c r="U212" s="467"/>
    </row>
    <row r="213" spans="1:21">
      <c r="A213" s="466"/>
      <c r="B213" s="466"/>
      <c r="C213" s="466"/>
      <c r="D213" s="466"/>
      <c r="E213" s="466"/>
      <c r="F213" s="466"/>
      <c r="G213" s="466"/>
      <c r="H213" s="466"/>
      <c r="I213" s="466"/>
      <c r="J213" s="466"/>
      <c r="K213" s="466"/>
      <c r="L213" s="466"/>
      <c r="M213" s="466"/>
      <c r="N213" s="466"/>
      <c r="O213" s="466"/>
      <c r="P213" s="466"/>
      <c r="Q213" s="466"/>
      <c r="R213" s="466"/>
      <c r="S213" s="466"/>
      <c r="T213" s="466"/>
      <c r="U213" s="467"/>
    </row>
    <row r="214" spans="1:21">
      <c r="S214" s="466"/>
      <c r="T214" s="466"/>
      <c r="U214" s="467"/>
    </row>
  </sheetData>
  <mergeCells count="81">
    <mergeCell ref="K167:N167"/>
    <mergeCell ref="O167:R167"/>
    <mergeCell ref="E168:F168"/>
    <mergeCell ref="I168:J168"/>
    <mergeCell ref="M168:N168"/>
    <mergeCell ref="Q168:R168"/>
    <mergeCell ref="C167:F167"/>
    <mergeCell ref="G167:J167"/>
    <mergeCell ref="A141:J141"/>
    <mergeCell ref="C143:F143"/>
    <mergeCell ref="G143:J143"/>
    <mergeCell ref="K143:N143"/>
    <mergeCell ref="O143:R143"/>
    <mergeCell ref="E144:F144"/>
    <mergeCell ref="I144:J144"/>
    <mergeCell ref="M144:N144"/>
    <mergeCell ref="Q144:R144"/>
    <mergeCell ref="A165:J165"/>
    <mergeCell ref="Q97:R97"/>
    <mergeCell ref="A117:J117"/>
    <mergeCell ref="C119:F119"/>
    <mergeCell ref="G119:J119"/>
    <mergeCell ref="K119:N119"/>
    <mergeCell ref="O119:R119"/>
    <mergeCell ref="E71:F71"/>
    <mergeCell ref="I71:J71"/>
    <mergeCell ref="M71:N71"/>
    <mergeCell ref="Q71:R71"/>
    <mergeCell ref="E120:F120"/>
    <mergeCell ref="I120:J120"/>
    <mergeCell ref="M120:N120"/>
    <mergeCell ref="Q120:R120"/>
    <mergeCell ref="A94:J94"/>
    <mergeCell ref="C96:F96"/>
    <mergeCell ref="G96:J96"/>
    <mergeCell ref="K96:N96"/>
    <mergeCell ref="O96:R96"/>
    <mergeCell ref="E97:F97"/>
    <mergeCell ref="I97:J97"/>
    <mergeCell ref="M97:N97"/>
    <mergeCell ref="A68:J68"/>
    <mergeCell ref="C70:F70"/>
    <mergeCell ref="G70:J70"/>
    <mergeCell ref="K70:N70"/>
    <mergeCell ref="O70:R70"/>
    <mergeCell ref="M27:N27"/>
    <mergeCell ref="Q27:R27"/>
    <mergeCell ref="A46:J46"/>
    <mergeCell ref="C48:F48"/>
    <mergeCell ref="G48:J48"/>
    <mergeCell ref="K48:N48"/>
    <mergeCell ref="O48:R48"/>
    <mergeCell ref="A1:J1"/>
    <mergeCell ref="C3:F3"/>
    <mergeCell ref="G3:J3"/>
    <mergeCell ref="K3:N3"/>
    <mergeCell ref="O3:R3"/>
    <mergeCell ref="E4:F4"/>
    <mergeCell ref="I4:J4"/>
    <mergeCell ref="M4:N4"/>
    <mergeCell ref="Q4:R4"/>
    <mergeCell ref="A186:J186"/>
    <mergeCell ref="E49:F49"/>
    <mergeCell ref="I49:J49"/>
    <mergeCell ref="M49:N49"/>
    <mergeCell ref="Q49:R49"/>
    <mergeCell ref="A24:J24"/>
    <mergeCell ref="C26:F26"/>
    <mergeCell ref="G26:J26"/>
    <mergeCell ref="K26:N26"/>
    <mergeCell ref="O26:R26"/>
    <mergeCell ref="E27:F27"/>
    <mergeCell ref="I27:J27"/>
    <mergeCell ref="C188:F188"/>
    <mergeCell ref="G188:J188"/>
    <mergeCell ref="K188:N188"/>
    <mergeCell ref="O188:R188"/>
    <mergeCell ref="E189:F189"/>
    <mergeCell ref="I189:J189"/>
    <mergeCell ref="M189:N189"/>
    <mergeCell ref="Q189:R189"/>
  </mergeCells>
  <phoneticPr fontId="27" type="noConversion"/>
  <conditionalFormatting sqref="F19">
    <cfRule type="cellIs" dxfId="37" priority="39" operator="lessThan">
      <formula>0</formula>
    </cfRule>
    <cfRule type="cellIs" dxfId="36" priority="40" operator="greaterThan">
      <formula>0</formula>
    </cfRule>
  </conditionalFormatting>
  <conditionalFormatting sqref="N19">
    <cfRule type="cellIs" dxfId="35" priority="37" operator="lessThan">
      <formula>0</formula>
    </cfRule>
    <cfRule type="cellIs" dxfId="34" priority="38" operator="greaterThan">
      <formula>0</formula>
    </cfRule>
  </conditionalFormatting>
  <conditionalFormatting sqref="J42 F42">
    <cfRule type="cellIs" dxfId="33" priority="35" operator="lessThan">
      <formula>0</formula>
    </cfRule>
    <cfRule type="cellIs" dxfId="32" priority="36" operator="greaterThan">
      <formula>0</formula>
    </cfRule>
  </conditionalFormatting>
  <conditionalFormatting sqref="R42 N42">
    <cfRule type="cellIs" dxfId="31" priority="33" operator="lessThan">
      <formula>0</formula>
    </cfRule>
    <cfRule type="cellIs" dxfId="30" priority="34" operator="greaterThan">
      <formula>0</formula>
    </cfRule>
  </conditionalFormatting>
  <conditionalFormatting sqref="J63 F63">
    <cfRule type="cellIs" dxfId="29" priority="31" operator="lessThan">
      <formula>0</formula>
    </cfRule>
    <cfRule type="cellIs" dxfId="28" priority="32" operator="greaterThan">
      <formula>0</formula>
    </cfRule>
  </conditionalFormatting>
  <conditionalFormatting sqref="R63 N63">
    <cfRule type="cellIs" dxfId="27" priority="29" operator="lessThan">
      <formula>0</formula>
    </cfRule>
    <cfRule type="cellIs" dxfId="26" priority="30" operator="greaterThan">
      <formula>0</formula>
    </cfRule>
  </conditionalFormatting>
  <conditionalFormatting sqref="J86 F86">
    <cfRule type="cellIs" dxfId="25" priority="27" operator="lessThan">
      <formula>0</formula>
    </cfRule>
    <cfRule type="cellIs" dxfId="24" priority="28" operator="greaterThan">
      <formula>0</formula>
    </cfRule>
  </conditionalFormatting>
  <conditionalFormatting sqref="R86 N86">
    <cfRule type="cellIs" dxfId="23" priority="25" operator="lessThan">
      <formula>0</formula>
    </cfRule>
    <cfRule type="cellIs" dxfId="22" priority="26" operator="greaterThan">
      <formula>0</formula>
    </cfRule>
  </conditionalFormatting>
  <conditionalFormatting sqref="J112 F112">
    <cfRule type="cellIs" dxfId="21" priority="19" operator="lessThan">
      <formula>0</formula>
    </cfRule>
    <cfRule type="cellIs" dxfId="20" priority="20" operator="greaterThan">
      <formula>0</formula>
    </cfRule>
  </conditionalFormatting>
  <conditionalFormatting sqref="R112 N112">
    <cfRule type="cellIs" dxfId="19" priority="17" operator="lessThan">
      <formula>0</formula>
    </cfRule>
    <cfRule type="cellIs" dxfId="18" priority="18" operator="greaterThan">
      <formula>0</formula>
    </cfRule>
  </conditionalFormatting>
  <conditionalFormatting sqref="J135 F135">
    <cfRule type="cellIs" dxfId="17" priority="15" operator="lessThan">
      <formula>0</formula>
    </cfRule>
    <cfRule type="cellIs" dxfId="16" priority="16" operator="greaterThan">
      <formula>0</formula>
    </cfRule>
  </conditionalFormatting>
  <conditionalFormatting sqref="R135 N135">
    <cfRule type="cellIs" dxfId="15" priority="13" operator="lessThan">
      <formula>0</formula>
    </cfRule>
    <cfRule type="cellIs" dxfId="14" priority="14" operator="greaterThan">
      <formula>0</formula>
    </cfRule>
  </conditionalFormatting>
  <conditionalFormatting sqref="J158 F158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R158 N158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J183 F183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R183 N183">
    <cfRule type="cellIs" dxfId="7" priority="5" operator="lessThan">
      <formula>0</formula>
    </cfRule>
    <cfRule type="cellIs" dxfId="6" priority="6" operator="greaterThan">
      <formula>0</formula>
    </cfRule>
  </conditionalFormatting>
  <pageMargins left="0.7" right="0.7" top="0.75" bottom="0.75" header="0.3" footer="0.3"/>
  <legacy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EF42-DD26-4060-8745-B104F3C1B24B}">
  <dimension ref="A1:R52"/>
  <sheetViews>
    <sheetView zoomScaleNormal="100" workbookViewId="0">
      <selection activeCell="P15" sqref="P15"/>
    </sheetView>
  </sheetViews>
  <sheetFormatPr defaultRowHeight="12"/>
  <cols>
    <col min="1" max="1" width="25.7109375" bestFit="1" customWidth="1"/>
    <col min="2" max="2" width="16.5703125" bestFit="1" customWidth="1"/>
    <col min="3" max="7" width="6.42578125" customWidth="1"/>
    <col min="8" max="11" width="6.7109375" customWidth="1"/>
    <col min="12" max="13" width="8.5703125" customWidth="1"/>
    <col min="14" max="14" width="3.7109375" bestFit="1" customWidth="1"/>
    <col min="15" max="15" width="6.5703125" bestFit="1" customWidth="1"/>
    <col min="16" max="16" width="6.7109375" bestFit="1" customWidth="1"/>
    <col min="17" max="17" width="6.85546875" bestFit="1" customWidth="1"/>
    <col min="18" max="18" width="25.710937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>
      <c r="A2" s="1"/>
      <c r="B2" s="1"/>
      <c r="C2" s="71"/>
      <c r="D2" s="72"/>
      <c r="E2" s="72"/>
      <c r="F2" s="72"/>
      <c r="G2" s="72"/>
      <c r="H2" s="72"/>
      <c r="I2" s="72"/>
      <c r="J2" s="542"/>
      <c r="K2" s="542"/>
      <c r="L2" s="72"/>
      <c r="M2" s="72"/>
      <c r="N2" s="1"/>
      <c r="O2" s="1"/>
      <c r="P2" s="1"/>
      <c r="Q2" s="1"/>
      <c r="R2" s="1"/>
    </row>
    <row r="3" spans="1:18" ht="17.25" thickBot="1">
      <c r="A3" s="70" t="s">
        <v>62</v>
      </c>
      <c r="B3" s="70"/>
      <c r="C3" s="73"/>
      <c r="D3" s="73"/>
      <c r="E3" s="76"/>
      <c r="F3" s="76"/>
      <c r="G3" s="76"/>
      <c r="H3" s="74"/>
      <c r="I3" s="75"/>
      <c r="J3" s="74"/>
      <c r="K3" s="73"/>
      <c r="L3" s="75"/>
      <c r="M3" s="74"/>
      <c r="N3" s="1"/>
      <c r="O3" s="1"/>
      <c r="P3" s="1"/>
      <c r="Q3" s="1"/>
      <c r="R3" s="1"/>
    </row>
    <row r="4" spans="1:18" ht="12.75">
      <c r="A4" s="150" t="s">
        <v>63</v>
      </c>
      <c r="B4" s="151"/>
      <c r="C4" s="545" t="s">
        <v>3</v>
      </c>
      <c r="D4" s="545"/>
      <c r="E4" s="545"/>
      <c r="F4" s="545"/>
      <c r="G4" s="546"/>
      <c r="H4" s="547" t="s">
        <v>4</v>
      </c>
      <c r="I4" s="548"/>
      <c r="J4" s="548"/>
      <c r="K4" s="544"/>
      <c r="L4" s="543" t="s">
        <v>64</v>
      </c>
      <c r="M4" s="544"/>
      <c r="N4" s="1"/>
      <c r="O4" s="1"/>
      <c r="P4" s="1"/>
      <c r="Q4" s="1"/>
      <c r="R4" s="1"/>
    </row>
    <row r="5" spans="1:18" ht="13.5" thickBot="1">
      <c r="A5" s="252"/>
      <c r="B5" s="253" t="s">
        <v>65</v>
      </c>
      <c r="C5" s="254">
        <v>2023</v>
      </c>
      <c r="D5" s="254">
        <v>2024</v>
      </c>
      <c r="E5" s="254">
        <v>2025</v>
      </c>
      <c r="F5" s="254">
        <v>2026</v>
      </c>
      <c r="G5" s="255">
        <v>2027</v>
      </c>
      <c r="H5" s="254">
        <v>2023</v>
      </c>
      <c r="I5" s="254">
        <v>2024</v>
      </c>
      <c r="J5" s="254">
        <v>2025</v>
      </c>
      <c r="K5" s="256">
        <v>2026</v>
      </c>
      <c r="L5" s="257">
        <v>2023</v>
      </c>
      <c r="M5" s="256">
        <v>2024</v>
      </c>
      <c r="N5" s="1"/>
      <c r="O5" s="1"/>
      <c r="P5" s="1"/>
      <c r="Q5" s="1"/>
      <c r="R5" s="1"/>
    </row>
    <row r="6" spans="1:18">
      <c r="A6" s="261" t="str" cm="1">
        <f t="array" ref="A6:A19">'Main Survey'!A9:A22</f>
        <v xml:space="preserve">  BMO Capital Markets</v>
      </c>
      <c r="B6" s="262" cm="1">
        <f t="array" ref="B6:B19">'Main Survey'!B9:B22</f>
        <v>45275</v>
      </c>
      <c r="C6" s="263">
        <f>IF(ISBLANK('Main Survey'!D9),"",'Main Survey'!D9)</f>
        <v>1.1000000000000001</v>
      </c>
      <c r="D6" s="263">
        <f>IF(ISBLANK('Main Survey'!E9),"",'Main Survey'!E9)</f>
        <v>0.4</v>
      </c>
      <c r="E6" s="263">
        <f>IF(ISBLANK('Main Survey'!F9),"",'Main Survey'!F9)</f>
        <v>2.2999999999999998</v>
      </c>
      <c r="F6" s="263" t="str">
        <f>IF(ISBLANK('Main Survey'!G9),"",'Main Survey'!G9)</f>
        <v/>
      </c>
      <c r="G6" s="264" t="str">
        <f>IF(ISBLANK('Main Survey'!H9),"",'Main Survey'!H9)</f>
        <v/>
      </c>
      <c r="H6" s="263">
        <f>IF(ISBLANK('Main Survey'!J9),"",'Main Survey'!J9)</f>
        <v>4.0559808628470506</v>
      </c>
      <c r="I6" s="263">
        <f>IF(ISBLANK('Main Survey'!K9),"",'Main Survey'!K9)</f>
        <v>2.7825751150650015</v>
      </c>
      <c r="J6" s="263">
        <f>IF(ISBLANK('Main Survey'!L9),"",'Main Survey'!L9)</f>
        <v>4.849279885846518</v>
      </c>
      <c r="K6" s="265">
        <f>IF(ISBLANK('Main Survey'!M9),"",'Main Survey'!M9)</f>
        <v>4.7867573532662684</v>
      </c>
      <c r="L6" s="263">
        <f>IF(ISBLANK('Main Survey'!D33),"",'Main Survey'!D33)</f>
        <v>3.2124630586107714</v>
      </c>
      <c r="M6" s="265">
        <f>IF(ISBLANK('Main Survey'!E33),"",'Main Survey'!E33)</f>
        <v>2.5149762944603653</v>
      </c>
      <c r="N6" s="1"/>
      <c r="O6" s="1"/>
      <c r="P6" s="1"/>
      <c r="Q6" s="1"/>
      <c r="R6" s="1"/>
    </row>
    <row r="7" spans="1:18">
      <c r="A7" s="266" t="str">
        <v xml:space="preserve">  Central 1 Credit Union</v>
      </c>
      <c r="B7" s="267">
        <v>45250</v>
      </c>
      <c r="C7" s="268">
        <f>IF(ISBLANK('Main Survey'!D10),"",'Main Survey'!D10)</f>
        <v>1.2</v>
      </c>
      <c r="D7" s="268">
        <f>IF(ISBLANK('Main Survey'!E10),"",'Main Survey'!E10)</f>
        <v>0.9</v>
      </c>
      <c r="E7" s="268">
        <f>IF(ISBLANK('Main Survey'!F10),"",'Main Survey'!F10)</f>
        <v>2.2999999999999998</v>
      </c>
      <c r="F7" s="268" t="str">
        <f>IF(ISBLANK('Main Survey'!G10),"",'Main Survey'!G10)</f>
        <v/>
      </c>
      <c r="G7" s="269" t="str">
        <f>IF(ISBLANK('Main Survey'!H10),"",'Main Survey'!H10)</f>
        <v/>
      </c>
      <c r="H7" s="268">
        <f>IF(ISBLANK('Main Survey'!J10),"",'Main Survey'!J10)</f>
        <v>3.8</v>
      </c>
      <c r="I7" s="268">
        <f>IF(ISBLANK('Main Survey'!K10),"",'Main Survey'!K10)</f>
        <v>3.2</v>
      </c>
      <c r="J7" s="268">
        <f>IF(ISBLANK('Main Survey'!L10),"",'Main Survey'!L10)</f>
        <v>3.8</v>
      </c>
      <c r="K7" s="269" t="str">
        <f>IF(ISBLANK('Main Survey'!M10),"",'Main Survey'!M10)</f>
        <v/>
      </c>
      <c r="L7" s="268">
        <f>IF(ISBLANK('Main Survey'!D34),"",'Main Survey'!D34)</f>
        <v>4.3999999999999995</v>
      </c>
      <c r="M7" s="269">
        <f>IF(ISBLANK('Main Survey'!E34),"",'Main Survey'!E34)</f>
        <v>4</v>
      </c>
      <c r="N7" s="1"/>
      <c r="O7" s="1"/>
      <c r="P7" s="1"/>
      <c r="Q7" s="1"/>
      <c r="R7" s="1"/>
    </row>
    <row r="8" spans="1:18">
      <c r="A8" s="266" t="str">
        <v xml:space="preserve">  CIBC Capital Markets</v>
      </c>
      <c r="B8" s="267">
        <v>45182</v>
      </c>
      <c r="C8" s="268">
        <f>IF(ISBLANK('Main Survey'!D11),"",'Main Survey'!D11)</f>
        <v>1.2</v>
      </c>
      <c r="D8" s="268">
        <f>IF(ISBLANK('Main Survey'!E11),"",'Main Survey'!E11)</f>
        <v>0.3</v>
      </c>
      <c r="E8" s="268">
        <f>IF(ISBLANK('Main Survey'!F11),"",'Main Survey'!F11)</f>
        <v>2</v>
      </c>
      <c r="F8" s="268" t="str">
        <f>IF(ISBLANK('Main Survey'!G11),"",'Main Survey'!G11)</f>
        <v/>
      </c>
      <c r="G8" s="269" t="str">
        <f>IF(ISBLANK('Main Survey'!H11),"",'Main Survey'!H11)</f>
        <v/>
      </c>
      <c r="H8" s="268">
        <f>IF(ISBLANK('Main Survey'!J11),"",'Main Survey'!J11)</f>
        <v>2.9</v>
      </c>
      <c r="I8" s="268">
        <f>IF(ISBLANK('Main Survey'!K11),"",'Main Survey'!K11)</f>
        <v>2.2000000000000002</v>
      </c>
      <c r="J8" s="268">
        <f>IF(ISBLANK('Main Survey'!L11),"",'Main Survey'!L11)</f>
        <v>4.3</v>
      </c>
      <c r="K8" s="269" t="str">
        <f>IF(ISBLANK('Main Survey'!M11),"",'Main Survey'!M11)</f>
        <v/>
      </c>
      <c r="L8" s="268">
        <f>IF(ISBLANK('Main Survey'!D35),"",'Main Survey'!D35)</f>
        <v>3.9</v>
      </c>
      <c r="M8" s="269">
        <f>IF(ISBLANK('Main Survey'!E35),"",'Main Survey'!E35)</f>
        <v>1.9</v>
      </c>
      <c r="N8" s="1"/>
      <c r="O8" s="1"/>
      <c r="P8" s="1"/>
      <c r="Q8" s="1"/>
      <c r="R8" s="1"/>
    </row>
    <row r="9" spans="1:18">
      <c r="A9" s="266" t="str">
        <v xml:space="preserve">  The Conference Board of Canada</v>
      </c>
      <c r="B9" s="267">
        <v>45232</v>
      </c>
      <c r="C9" s="268">
        <f>IF(ISBLANK('Main Survey'!D12),"",'Main Survey'!D12)</f>
        <v>0.82688596132088321</v>
      </c>
      <c r="D9" s="268">
        <f>IF(ISBLANK('Main Survey'!E12),"",'Main Survey'!E12)</f>
        <v>0.25342708512801954</v>
      </c>
      <c r="E9" s="268">
        <f>IF(ISBLANK('Main Survey'!F12),"",'Main Survey'!F12)</f>
        <v>2.7534443396923804</v>
      </c>
      <c r="F9" s="268">
        <f>IF(ISBLANK('Main Survey'!G12),"",'Main Survey'!G12)</f>
        <v>2.7778993589459198</v>
      </c>
      <c r="G9" s="269">
        <f>IF(ISBLANK('Main Survey'!H12),"",'Main Survey'!H12)</f>
        <v>2.6988265864677916</v>
      </c>
      <c r="H9" s="268">
        <f>IF(ISBLANK('Main Survey'!J12),"",'Main Survey'!J12)</f>
        <v>4.6524132752033083</v>
      </c>
      <c r="I9" s="268">
        <f>IF(ISBLANK('Main Survey'!K12),"",'Main Survey'!K12)</f>
        <v>3.8281050854010235</v>
      </c>
      <c r="J9" s="268">
        <f>IF(ISBLANK('Main Survey'!L12),"",'Main Survey'!L12)</f>
        <v>4.7450583981092382</v>
      </c>
      <c r="K9" s="269">
        <f>IF(ISBLANK('Main Survey'!M12),"",'Main Survey'!M12)</f>
        <v>4.3697735113439053</v>
      </c>
      <c r="L9" s="268">
        <f>IF(ISBLANK('Main Survey'!D36),"",'Main Survey'!D36)</f>
        <v>2.6528441227593014</v>
      </c>
      <c r="M9" s="269">
        <f>IF(ISBLANK('Main Survey'!E36),"",'Main Survey'!E36)</f>
        <v>2.7390793769316746</v>
      </c>
      <c r="N9" s="1"/>
      <c r="O9" s="1"/>
      <c r="P9" s="1"/>
      <c r="Q9" s="1"/>
      <c r="R9" s="1"/>
    </row>
    <row r="10" spans="1:18" ht="15.75" customHeight="1">
      <c r="A10" s="266" t="str">
        <v xml:space="preserve">  Desjardins Group</v>
      </c>
      <c r="B10" s="267">
        <v>45223</v>
      </c>
      <c r="C10" s="268">
        <f>IF(ISBLANK('Main Survey'!D13),"",'Main Survey'!D13)</f>
        <v>1.2</v>
      </c>
      <c r="D10" s="268">
        <f>IF(ISBLANK('Main Survey'!E13),"",'Main Survey'!E13)</f>
        <v>-0.1</v>
      </c>
      <c r="E10" s="268" t="str">
        <f>IF(ISBLANK('Main Survey'!F13),"",'Main Survey'!F13)</f>
        <v/>
      </c>
      <c r="F10" s="268" t="str">
        <f>IF(ISBLANK('Main Survey'!G13),"",'Main Survey'!G13)</f>
        <v/>
      </c>
      <c r="G10" s="269" t="str">
        <f>IF(ISBLANK('Main Survey'!H13),"",'Main Survey'!H13)</f>
        <v/>
      </c>
      <c r="H10" s="268">
        <f>IF(ISBLANK('Main Survey'!J13),"",'Main Survey'!J13)</f>
        <v>3.6</v>
      </c>
      <c r="I10" s="268">
        <f>IF(ISBLANK('Main Survey'!K13),"",'Main Survey'!K13)</f>
        <v>1.9</v>
      </c>
      <c r="J10" s="268" t="str">
        <f>IF(ISBLANK('Main Survey'!L13),"",'Main Survey'!L13)</f>
        <v/>
      </c>
      <c r="K10" s="269" t="str">
        <f>IF(ISBLANK('Main Survey'!M13),"",'Main Survey'!M13)</f>
        <v/>
      </c>
      <c r="L10" s="268">
        <f>IF(ISBLANK('Main Survey'!D37),"",'Main Survey'!D37)</f>
        <v>2.5</v>
      </c>
      <c r="M10" s="269">
        <f>IF(ISBLANK('Main Survey'!E37),"",'Main Survey'!E37)</f>
        <v>1.7</v>
      </c>
      <c r="N10" s="1"/>
      <c r="O10" s="1"/>
      <c r="P10" s="1"/>
      <c r="Q10" s="1"/>
      <c r="R10" s="1"/>
    </row>
    <row r="11" spans="1:18">
      <c r="A11" s="266" t="str">
        <v xml:space="preserve">  Desjardins</v>
      </c>
      <c r="B11" s="267">
        <v>45132</v>
      </c>
      <c r="C11" s="268" t="str">
        <f>IF(ISBLANK('Main Survey'!D14),"",'Main Survey'!D14)</f>
        <v/>
      </c>
      <c r="D11" s="268" t="str">
        <f>IF(ISBLANK('Main Survey'!E14),"",'Main Survey'!E14)</f>
        <v/>
      </c>
      <c r="E11" s="268" t="str">
        <f>IF(ISBLANK('Main Survey'!F14),"",'Main Survey'!F14)</f>
        <v/>
      </c>
      <c r="F11" s="268" t="str">
        <f>IF(ISBLANK('Main Survey'!G14),"",'Main Survey'!G14)</f>
        <v/>
      </c>
      <c r="G11" s="269" t="str">
        <f>IF(ISBLANK('Main Survey'!H14),"",'Main Survey'!H14)</f>
        <v/>
      </c>
      <c r="H11" s="268" t="str">
        <f>IF(ISBLANK('Main Survey'!J14),"",'Main Survey'!J14)</f>
        <v/>
      </c>
      <c r="I11" s="268" t="str">
        <f>IF(ISBLANK('Main Survey'!K14),"",'Main Survey'!K14)</f>
        <v/>
      </c>
      <c r="J11" s="268" t="str">
        <f>IF(ISBLANK('Main Survey'!L14),"",'Main Survey'!L14)</f>
        <v/>
      </c>
      <c r="K11" s="269" t="str">
        <f>IF(ISBLANK('Main Survey'!M14),"",'Main Survey'!M14)</f>
        <v/>
      </c>
      <c r="L11" s="268">
        <f>IF(ISBLANK('Main Survey'!D38),"",'Main Survey'!D38)</f>
        <v>2.1</v>
      </c>
      <c r="M11" s="269">
        <f>IF(ISBLANK('Main Survey'!E38),"",'Main Survey'!E38)</f>
        <v>1.7000000000000002</v>
      </c>
      <c r="N11" s="1"/>
      <c r="O11" s="1"/>
      <c r="P11" s="1"/>
      <c r="Q11" s="1"/>
      <c r="R11" s="1"/>
    </row>
    <row r="12" spans="1:18" ht="12.75" customHeight="1">
      <c r="A12" s="266" t="str">
        <v xml:space="preserve">  Laurentian Bank Securities</v>
      </c>
      <c r="B12" s="267">
        <v>45187</v>
      </c>
      <c r="C12" s="268">
        <f>IF(ISBLANK('Main Survey'!D15),"",'Main Survey'!D15)</f>
        <v>1.5</v>
      </c>
      <c r="D12" s="268">
        <f>IF(ISBLANK('Main Survey'!E15),"",'Main Survey'!E15)</f>
        <v>0.4</v>
      </c>
      <c r="E12" s="268" t="str">
        <f>IF(ISBLANK('Main Survey'!F15),"",'Main Survey'!F15)</f>
        <v/>
      </c>
      <c r="F12" s="268" t="str">
        <f>IF(ISBLANK('Main Survey'!G15),"",'Main Survey'!G15)</f>
        <v/>
      </c>
      <c r="G12" s="269" t="str">
        <f>IF(ISBLANK('Main Survey'!H15),"",'Main Survey'!H15)</f>
        <v/>
      </c>
      <c r="H12" s="268">
        <f>IF(ISBLANK('Main Survey'!J15),"",'Main Survey'!J15)</f>
        <v>4.0999999999999996</v>
      </c>
      <c r="I12" s="268">
        <f>IF(ISBLANK('Main Survey'!K15),"",'Main Survey'!K15)</f>
        <v>2.9</v>
      </c>
      <c r="J12" s="268" t="str">
        <f>IF(ISBLANK('Main Survey'!L15),"",'Main Survey'!L15)</f>
        <v/>
      </c>
      <c r="K12" s="269" t="str">
        <f>IF(ISBLANK('Main Survey'!M15),"",'Main Survey'!M15)</f>
        <v/>
      </c>
      <c r="L12" s="268">
        <f>IF(ISBLANK('Main Survey'!D39),"",'Main Survey'!D39)</f>
        <v>2.6</v>
      </c>
      <c r="M12" s="269">
        <f>IF(ISBLANK('Main Survey'!E39),"",'Main Survey'!E39)</f>
        <v>2.9</v>
      </c>
      <c r="N12" s="1"/>
      <c r="O12" s="1"/>
      <c r="P12" s="1"/>
      <c r="Q12" s="1"/>
      <c r="R12" s="1"/>
    </row>
    <row r="13" spans="1:18">
      <c r="A13" s="266" t="str">
        <v xml:space="preserve">  National Bank of Canada</v>
      </c>
      <c r="B13" s="267">
        <v>45250</v>
      </c>
      <c r="C13" s="268">
        <f>IF(ISBLANK('Main Survey'!D16),"",'Main Survey'!D16)</f>
        <v>1.1000000000000001</v>
      </c>
      <c r="D13" s="268">
        <f>IF(ISBLANK('Main Survey'!E16),"",'Main Survey'!E16)</f>
        <v>0.1</v>
      </c>
      <c r="E13" s="268">
        <f>IF(ISBLANK('Main Survey'!F16),"",'Main Survey'!F16)</f>
        <v>1.6</v>
      </c>
      <c r="F13" s="268" t="str">
        <f>IF(ISBLANK('Main Survey'!G16),"",'Main Survey'!G16)</f>
        <v/>
      </c>
      <c r="G13" s="269" t="str">
        <f>IF(ISBLANK('Main Survey'!H16),"",'Main Survey'!H16)</f>
        <v/>
      </c>
      <c r="H13" s="268">
        <f>IF(ISBLANK('Main Survey'!J16),"",'Main Survey'!J16)</f>
        <v>3.3</v>
      </c>
      <c r="I13" s="268">
        <f>IF(ISBLANK('Main Survey'!K16),"",'Main Survey'!K16)</f>
        <v>2.2999999999999998</v>
      </c>
      <c r="J13" s="268">
        <f>IF(ISBLANK('Main Survey'!L16),"",'Main Survey'!L16)</f>
        <v>3.3</v>
      </c>
      <c r="K13" s="269" t="str">
        <f>IF(ISBLANK('Main Survey'!M16),"",'Main Survey'!M16)</f>
        <v/>
      </c>
      <c r="L13" s="268">
        <f>IF(ISBLANK('Main Survey'!D40),"",'Main Survey'!D40)</f>
        <v>2.5</v>
      </c>
      <c r="M13" s="269">
        <f>IF(ISBLANK('Main Survey'!E40),"",'Main Survey'!E40)</f>
        <v>2.3000000000000003</v>
      </c>
      <c r="N13" s="1"/>
      <c r="O13" s="1"/>
      <c r="P13" s="1"/>
      <c r="Q13" s="1"/>
      <c r="R13" s="1"/>
    </row>
    <row r="14" spans="1:18">
      <c r="A14" s="266" t="str">
        <v xml:space="preserve">  Quantitative Economic Decisions</v>
      </c>
      <c r="B14" s="267">
        <v>45190</v>
      </c>
      <c r="C14" s="268">
        <f>IF(ISBLANK('Main Survey'!D17),"",'Main Survey'!D17)</f>
        <v>1.3</v>
      </c>
      <c r="D14" s="268">
        <f>IF(ISBLANK('Main Survey'!E17),"",'Main Survey'!E17)</f>
        <v>0.89999999999999991</v>
      </c>
      <c r="E14" s="268">
        <f>IF(ISBLANK('Main Survey'!F17),"",'Main Survey'!F17)</f>
        <v>1.4000000000000001</v>
      </c>
      <c r="F14" s="268">
        <f>IF(ISBLANK('Main Survey'!G17),"",'Main Survey'!G17)</f>
        <v>4.3999999999999995</v>
      </c>
      <c r="G14" s="269">
        <f>IF(ISBLANK('Main Survey'!H17),"",'Main Survey'!H17)</f>
        <v>2.4</v>
      </c>
      <c r="H14" s="268">
        <f>IF(ISBLANK('Main Survey'!J17),"",'Main Survey'!J17)</f>
        <v>5.6999999999999993</v>
      </c>
      <c r="I14" s="268">
        <f>IF(ISBLANK('Main Survey'!K17),"",'Main Survey'!K17)</f>
        <v>4.9000000000000004</v>
      </c>
      <c r="J14" s="268">
        <f>IF(ISBLANK('Main Survey'!L17),"",'Main Survey'!L17)</f>
        <v>4.1000000000000005</v>
      </c>
      <c r="K14" s="269">
        <f>IF(ISBLANK('Main Survey'!M17),"",'Main Survey'!M17)</f>
        <v>5.8</v>
      </c>
      <c r="L14" s="268">
        <f>IF(ISBLANK('Main Survey'!D41),"",'Main Survey'!D41)</f>
        <v>1.6</v>
      </c>
      <c r="M14" s="269">
        <f>IF(ISBLANK('Main Survey'!E41),"",'Main Survey'!E41)</f>
        <v>1.9000000000000001</v>
      </c>
      <c r="N14" s="1"/>
      <c r="O14" s="1"/>
      <c r="P14" s="1"/>
      <c r="Q14" s="1"/>
      <c r="R14" s="1"/>
    </row>
    <row r="15" spans="1:18">
      <c r="A15" s="266" t="str">
        <v xml:space="preserve">  RBC Financial Group</v>
      </c>
      <c r="B15" s="267">
        <v>45273</v>
      </c>
      <c r="C15" s="268">
        <f>IF(ISBLANK('Main Survey'!D18),"",'Main Survey'!D18)</f>
        <v>1.1000000000000001</v>
      </c>
      <c r="D15" s="268">
        <f>IF(ISBLANK('Main Survey'!E18),"",'Main Survey'!E18)</f>
        <v>0.2</v>
      </c>
      <c r="E15" s="268">
        <f>IF(ISBLANK('Main Survey'!F18),"",'Main Survey'!F18)</f>
        <v>2.2999999999999998</v>
      </c>
      <c r="F15" s="268" t="str">
        <f>IF(ISBLANK('Main Survey'!G18),"",'Main Survey'!G18)</f>
        <v/>
      </c>
      <c r="G15" s="269" t="str">
        <f>IF(ISBLANK('Main Survey'!H18),"",'Main Survey'!H18)</f>
        <v/>
      </c>
      <c r="H15" s="268">
        <f>IF(ISBLANK('Main Survey'!J18),"",'Main Survey'!J18)</f>
        <v>3.6</v>
      </c>
      <c r="I15" s="268">
        <f>IF(ISBLANK('Main Survey'!K18),"",'Main Survey'!K18)</f>
        <v>2.1</v>
      </c>
      <c r="J15" s="268">
        <f>IF(ISBLANK('Main Survey'!L18),"",'Main Survey'!L18)</f>
        <v>3.7</v>
      </c>
      <c r="K15" s="269" t="str">
        <f>IF(ISBLANK('Main Survey'!M18),"",'Main Survey'!M18)</f>
        <v/>
      </c>
      <c r="L15" s="268">
        <f>IF(ISBLANK('Main Survey'!D42),"",'Main Survey'!D42)</f>
        <v>2.5</v>
      </c>
      <c r="M15" s="269">
        <f>IF(ISBLANK('Main Survey'!E42),"",'Main Survey'!E42)</f>
        <v>2.2999999999999998</v>
      </c>
      <c r="N15" s="1"/>
      <c r="O15" s="1"/>
      <c r="P15" s="1"/>
      <c r="Q15" s="1"/>
      <c r="R15" s="1"/>
    </row>
    <row r="16" spans="1:18">
      <c r="A16" s="270" t="str">
        <v xml:space="preserve">  Scotiabank Group</v>
      </c>
      <c r="B16" s="271">
        <v>45275</v>
      </c>
      <c r="C16" s="268">
        <f>IF(ISBLANK('Main Survey'!D19),"",'Main Survey'!D19)</f>
        <v>1.1000000000000001</v>
      </c>
      <c r="D16" s="268">
        <f>IF(ISBLANK('Main Survey'!E19),"",'Main Survey'!E19)</f>
        <v>0.5</v>
      </c>
      <c r="E16" s="268">
        <f>IF(ISBLANK('Main Survey'!F19),"",'Main Survey'!F19)</f>
        <v>2.6</v>
      </c>
      <c r="F16" s="268" t="str">
        <f>IF(ISBLANK('Main Survey'!G19),"",'Main Survey'!G19)</f>
        <v/>
      </c>
      <c r="G16" s="269" t="str">
        <f>IF(ISBLANK('Main Survey'!H19),"",'Main Survey'!H19)</f>
        <v/>
      </c>
      <c r="H16" s="268">
        <f>IF(ISBLANK('Main Survey'!J19),"",'Main Survey'!J19)</f>
        <v>3.7</v>
      </c>
      <c r="I16" s="268">
        <f>IF(ISBLANK('Main Survey'!K19),"",'Main Survey'!K19)</f>
        <v>3</v>
      </c>
      <c r="J16" s="268">
        <f>IF(ISBLANK('Main Survey'!L19),"",'Main Survey'!L19)</f>
        <v>4.4000000000000004</v>
      </c>
      <c r="K16" s="269" t="str">
        <f>IF(ISBLANK('Main Survey'!M19),"",'Main Survey'!M19)</f>
        <v/>
      </c>
      <c r="L16" s="268">
        <f>IF(ISBLANK('Main Survey'!D43),"",'Main Survey'!D43)</f>
        <v>2</v>
      </c>
      <c r="M16" s="269">
        <f>IF(ISBLANK('Main Survey'!E43),"",'Main Survey'!E43)</f>
        <v>1.6</v>
      </c>
      <c r="N16" s="1"/>
      <c r="O16" s="1"/>
      <c r="P16" s="1"/>
      <c r="Q16" s="1"/>
      <c r="R16" s="1"/>
    </row>
    <row r="17" spans="1:18">
      <c r="A17" s="272" t="str">
        <v xml:space="preserve">  Stokes Economic Consulting</v>
      </c>
      <c r="B17" s="273">
        <v>45148</v>
      </c>
      <c r="C17" s="268">
        <f>IF(ISBLANK('Main Survey'!D20),"",'Main Survey'!D20)</f>
        <v>0.9</v>
      </c>
      <c r="D17" s="268">
        <f>IF(ISBLANK('Main Survey'!E20),"",'Main Survey'!E20)</f>
        <v>0.6</v>
      </c>
      <c r="E17" s="268">
        <f>IF(ISBLANK('Main Survey'!F20),"",'Main Survey'!F20)</f>
        <v>2.4</v>
      </c>
      <c r="F17" s="268">
        <f>IF(ISBLANK('Main Survey'!G20),"",'Main Survey'!G20)</f>
        <v>3</v>
      </c>
      <c r="G17" s="269">
        <f>IF(ISBLANK('Main Survey'!H20),"",'Main Survey'!H20)</f>
        <v>2.7</v>
      </c>
      <c r="H17" s="268">
        <f>IF(ISBLANK('Main Survey'!J20),"",'Main Survey'!J20)</f>
        <v>4.8</v>
      </c>
      <c r="I17" s="268">
        <f>IF(ISBLANK('Main Survey'!K20),"",'Main Survey'!K20)</f>
        <v>2.6</v>
      </c>
      <c r="J17" s="268">
        <f>IF(ISBLANK('Main Survey'!L20),"",'Main Survey'!L20)</f>
        <v>4.7</v>
      </c>
      <c r="K17" s="269">
        <f>IF(ISBLANK('Main Survey'!M20),"",'Main Survey'!M20)</f>
        <v>5.4</v>
      </c>
      <c r="L17" s="268">
        <f>IF(ISBLANK('Main Survey'!D44),"",'Main Survey'!D44)</f>
        <v>2.6999999999999997</v>
      </c>
      <c r="M17" s="269">
        <f>IF(ISBLANK('Main Survey'!E44),"",'Main Survey'!E44)</f>
        <v>2.9000000000000004</v>
      </c>
      <c r="N17" s="1"/>
      <c r="O17" s="1"/>
      <c r="P17" s="1"/>
      <c r="Q17" s="1"/>
      <c r="R17" s="1"/>
    </row>
    <row r="18" spans="1:18">
      <c r="A18" s="274" t="str">
        <v xml:space="preserve">  TD Bank</v>
      </c>
      <c r="B18" s="275">
        <v>45279</v>
      </c>
      <c r="C18" s="276">
        <f>IF(ISBLANK('Main Survey'!D21),"",'Main Survey'!D21)</f>
        <v>1.1000000000000001</v>
      </c>
      <c r="D18" s="276">
        <f>IF(ISBLANK('Main Survey'!E21),"",'Main Survey'!E21)</f>
        <v>0.3</v>
      </c>
      <c r="E18" s="276">
        <f>IF(ISBLANK('Main Survey'!F21),"",'Main Survey'!F21)</f>
        <v>1.5</v>
      </c>
      <c r="F18" s="276">
        <f>IF(ISBLANK('Main Survey'!G21),"",'Main Survey'!G21)</f>
        <v>1.8</v>
      </c>
      <c r="G18" s="277">
        <f>IF(ISBLANK('Main Survey'!H21),"",'Main Survey'!H21)</f>
        <v>1.8</v>
      </c>
      <c r="H18" s="276">
        <f>IF(ISBLANK('Main Survey'!J21),"",'Main Survey'!J21)</f>
        <v>3.8</v>
      </c>
      <c r="I18" s="276">
        <f>IF(ISBLANK('Main Survey'!K21),"",'Main Survey'!K21)</f>
        <v>3.2</v>
      </c>
      <c r="J18" s="276">
        <f>IF(ISBLANK('Main Survey'!L21),"",'Main Survey'!L21)</f>
        <v>3.5</v>
      </c>
      <c r="K18" s="277">
        <f>IF(ISBLANK('Main Survey'!M21),"",'Main Survey'!M21)</f>
        <v>3.8</v>
      </c>
      <c r="L18" s="276">
        <f>IF(ISBLANK('Main Survey'!D45),"",'Main Survey'!D45)</f>
        <v>3.2731140386791164</v>
      </c>
      <c r="M18" s="277">
        <f>IF(ISBLANK('Main Survey'!E45),"",'Main Survey'!E45)</f>
        <v>2.6465729148719803</v>
      </c>
      <c r="N18" s="1"/>
      <c r="O18" s="1"/>
      <c r="P18" s="1"/>
      <c r="Q18" s="1"/>
      <c r="R18" s="1"/>
    </row>
    <row r="19" spans="1:18" ht="12.75" thickBot="1">
      <c r="A19" s="278" t="str">
        <v xml:space="preserve">  University of Toronto</v>
      </c>
      <c r="B19" s="279">
        <v>45224</v>
      </c>
      <c r="C19" s="280">
        <f>IF(ISBLANK('Main Survey'!D22),"",'Main Survey'!D22)</f>
        <v>1.0310978069235865</v>
      </c>
      <c r="D19" s="280">
        <f>IF(ISBLANK('Main Survey'!E22),"",'Main Survey'!E22)</f>
        <v>0.62926285181008623</v>
      </c>
      <c r="E19" s="280">
        <f>IF(ISBLANK('Main Survey'!F22),"",'Main Survey'!F22)</f>
        <v>2.7364628794833035</v>
      </c>
      <c r="F19" s="280">
        <f>IF(ISBLANK('Main Survey'!G22),"",'Main Survey'!G22)</f>
        <v>2.9128156628232205</v>
      </c>
      <c r="G19" s="281">
        <f>IF(ISBLANK('Main Survey'!H22),"",'Main Survey'!H22)</f>
        <v>2.8421995049361604</v>
      </c>
      <c r="H19" s="280">
        <f>IF(ISBLANK('Main Survey'!J22),"",'Main Survey'!J22)</f>
        <v>3.7050614560247386</v>
      </c>
      <c r="I19" s="280">
        <f>IF(ISBLANK('Main Survey'!K22),"",'Main Survey'!K22)</f>
        <v>3.3900587264692694</v>
      </c>
      <c r="J19" s="280">
        <f>IF(ISBLANK('Main Survey'!L22),"",'Main Survey'!L22)</f>
        <v>4.8771849249618082</v>
      </c>
      <c r="K19" s="281">
        <f>IF(ISBLANK('Main Survey'!M22),"",'Main Survey'!M22)</f>
        <v>5.0122551894950851</v>
      </c>
      <c r="L19" s="280">
        <f>IF(ISBLANK('Main Survey'!D46),"",'Main Survey'!D46)</f>
        <v>2.2689021930764133</v>
      </c>
      <c r="M19" s="281">
        <f>IF(ISBLANK('Main Survey'!E46),"",'Main Survey'!E46)</f>
        <v>1.6707371481899136</v>
      </c>
      <c r="N19" s="1"/>
      <c r="O19" s="1"/>
      <c r="P19" s="1"/>
      <c r="Q19" s="1"/>
      <c r="R19" s="1"/>
    </row>
    <row r="20" spans="1:18" ht="12.75" thickBot="1">
      <c r="A20" s="152" t="s">
        <v>66</v>
      </c>
      <c r="B20" s="153"/>
      <c r="C20" s="154">
        <f>'Main Survey'!D23</f>
        <v>1.1275372129418824</v>
      </c>
      <c r="D20" s="154">
        <f>'Main Survey'!E23</f>
        <v>0.41405307207216197</v>
      </c>
      <c r="E20" s="154">
        <f>'Main Survey'!F23</f>
        <v>2.1718097471977895</v>
      </c>
      <c r="F20" s="154">
        <f>'Main Survey'!G23</f>
        <v>2.9781430043538277</v>
      </c>
      <c r="G20" s="155">
        <f>'Main Survey'!H23</f>
        <v>2.4882052182807906</v>
      </c>
      <c r="H20" s="154">
        <f>'Main Survey'!J23</f>
        <v>3.9779581226211609</v>
      </c>
      <c r="I20" s="154">
        <f>'Main Survey'!K23</f>
        <v>2.9462106866873308</v>
      </c>
      <c r="J20" s="154">
        <f>'Main Survey'!L23</f>
        <v>4.2065021099015976</v>
      </c>
      <c r="K20" s="154">
        <f>'Main Survey'!M23</f>
        <v>4.8614643423508763</v>
      </c>
      <c r="L20" s="156">
        <f>'Main Survey'!D47</f>
        <v>2.7290945295089726</v>
      </c>
      <c r="M20" s="155">
        <f>'Main Survey'!E47</f>
        <v>2.3408118381752812</v>
      </c>
      <c r="N20" s="1"/>
      <c r="O20" s="1"/>
      <c r="P20" s="1"/>
      <c r="Q20" s="1"/>
      <c r="R20" s="1"/>
    </row>
    <row r="21" spans="1:18" ht="12.75" thickBot="1">
      <c r="A21" s="130" t="s">
        <v>67</v>
      </c>
      <c r="B21" s="131"/>
      <c r="C21" s="132">
        <v>0.3</v>
      </c>
      <c r="D21" s="133">
        <v>1.4</v>
      </c>
      <c r="E21" s="134">
        <v>2.6</v>
      </c>
      <c r="F21" s="134">
        <v>2.5</v>
      </c>
      <c r="G21" s="135">
        <v>2.9</v>
      </c>
      <c r="H21" s="132">
        <v>3.7</v>
      </c>
      <c r="I21" s="132">
        <v>4.7</v>
      </c>
      <c r="J21" s="134">
        <v>4.5999999999999996</v>
      </c>
      <c r="K21" s="135">
        <v>2.6</v>
      </c>
      <c r="L21" s="133">
        <v>2.2000000000000002</v>
      </c>
      <c r="M21" s="136">
        <v>2.2000000000000002</v>
      </c>
      <c r="N21" s="1"/>
      <c r="O21" s="1"/>
      <c r="P21" s="1"/>
      <c r="Q21" s="1"/>
      <c r="R21" s="1"/>
    </row>
    <row r="22" spans="1:18" ht="12.75" thickBot="1">
      <c r="A22" s="137" t="s">
        <v>68</v>
      </c>
      <c r="B22" s="138"/>
      <c r="C22" s="139">
        <f>IF(AND(C20&lt;&gt;"",C21&lt;&gt;"",IF(AND(G143&lt;&gt;"",C21&lt;&gt;""),ROUND(C20,1)-ROUND(C21,1),FALSE)&lt;&gt;0),ROUND(C20,1)-ROUND(C21,1),IF(OR(C21="",C22=""),"","-"))</f>
        <v>0.8</v>
      </c>
      <c r="D22" s="139">
        <f>IF(AND(D20&lt;&gt;"",D21&lt;&gt;"",IF(AND(D21&lt;&gt;""),ROUND(D20,1)-ROUND(D21,1),FALSE)&lt;&gt;0),ROUND(D20,1)-ROUND(D21,1),IF(OR(D21="",D22=""),"","-"))</f>
        <v>-0.99999999999999989</v>
      </c>
      <c r="E22" s="139">
        <f t="shared" ref="E22:G22" si="0">IF(AND(E20&lt;&gt;"",E21&lt;&gt;"",IF(AND(E21&lt;&gt;""),ROUND(E20,1)-ROUND(E21,1),FALSE)&lt;&gt;0),ROUND(E20,1)-ROUND(E21,1),IF(OR(E21="",E22=""),"","-"))</f>
        <v>-0.39999999999999991</v>
      </c>
      <c r="F22" s="139">
        <f t="shared" si="0"/>
        <v>0.5</v>
      </c>
      <c r="G22" s="140">
        <f t="shared" si="0"/>
        <v>-0.39999999999999991</v>
      </c>
      <c r="H22" s="139">
        <f>IF(AND(H20&lt;&gt;"",H21&lt;&gt;"",IF(AND(K165&lt;&gt;"",H21&lt;&gt;""),ROUND(H20,1)-ROUND(H21,1),FALSE)&lt;&gt;0),ROUND(H20,1)-ROUND(H21,1),IF(OR(H21="",H22=""),"","-"))</f>
        <v>0.29999999999999982</v>
      </c>
      <c r="I22" s="139">
        <f>IF(AND(I20&lt;&gt;"",I21&lt;&gt;"",IF(AND(L165&lt;&gt;"",I21&lt;&gt;""),ROUND(I20,1)-ROUND(I21,1),FALSE)&lt;&gt;0),ROUND(I20,1)-ROUND(I21,1),IF(OR(I21="",I22=""),"","-"))</f>
        <v>-1.8000000000000003</v>
      </c>
      <c r="J22" s="139">
        <f>IF(AND(J20&lt;&gt;"",J21&lt;&gt;"",IF(AND(J21&lt;&gt;""),ROUND(J20,1)-ROUND(J21,1),FALSE)&lt;&gt;0),ROUND(J20,1)-ROUND(J21,1),IF(OR(J21="",J22=""),"","-"))</f>
        <v>-0.39999999999999947</v>
      </c>
      <c r="K22" s="139">
        <f>IF(AND(K20&lt;&gt;"",K21&lt;&gt;"",IF(AND(K21&lt;&gt;""),ROUND(K20,1)-ROUND(K21,1),FALSE)&lt;&gt;0),ROUND(K20,1)-ROUND(K21,1),IF(OR(K21="",K22=""),"","-"))</f>
        <v>2.3000000000000003</v>
      </c>
      <c r="L22" s="141">
        <f>IF(AND(L20&lt;&gt;"",L21&lt;&gt;"",IF(AND(L21&lt;&gt;""),ROUND(L20,1)-ROUND(L21,1),FALSE)&lt;&gt;0),ROUND(L20,1)-ROUND(L21,1),IF(OR(L21="",L22=""),"","-"))</f>
        <v>0.5</v>
      </c>
      <c r="M22" s="142">
        <f>IF(AND(M20&lt;&gt;"",M21&lt;&gt;"",IF(AND(M21&lt;&gt;""),ROUND(M20,1)-ROUND(M21,1),FALSE)&lt;&gt;0),ROUND(M20,1)-ROUND(M21,1),IF(OR(M21="",M22=""),"","-"))</f>
        <v>9.9999999999999645E-2</v>
      </c>
      <c r="N22" s="1"/>
      <c r="O22" s="1"/>
      <c r="P22" s="1"/>
      <c r="Q22" s="1"/>
      <c r="R22" s="1"/>
    </row>
    <row r="23" spans="1:18" ht="24.75" thickBot="1">
      <c r="A23" s="258" t="s">
        <v>69</v>
      </c>
      <c r="B23" s="143"/>
      <c r="C23" s="144">
        <f>'[11]6rGDPE'!DN73</f>
        <v>0.19976562569679057</v>
      </c>
      <c r="D23" s="144">
        <f>'[11]6rGDPE'!DO73</f>
        <v>1.2999998257313017</v>
      </c>
      <c r="E23" s="144">
        <f>'[11]6rGDPE'!DP73</f>
        <v>2.500000302069072</v>
      </c>
      <c r="F23" s="145">
        <f>'[11]6rGDPE'!DQ73</f>
        <v>2.3999994204464858</v>
      </c>
      <c r="G23" s="259"/>
      <c r="H23" s="146"/>
      <c r="I23" s="146"/>
      <c r="J23" s="146"/>
      <c r="K23" s="147"/>
      <c r="L23" s="148"/>
      <c r="M23" s="149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52" spans="6:15" ht="15">
      <c r="F52" s="81"/>
      <c r="G52" s="82"/>
      <c r="H52" s="83"/>
      <c r="I52" s="83"/>
      <c r="J52" s="83"/>
      <c r="K52" s="83"/>
      <c r="L52" s="84"/>
      <c r="M52" s="82"/>
      <c r="N52" s="81"/>
      <c r="O52" s="82"/>
    </row>
  </sheetData>
  <mergeCells count="4">
    <mergeCell ref="J2:K2"/>
    <mergeCell ref="L4:M4"/>
    <mergeCell ref="C4:G4"/>
    <mergeCell ref="H4:K4"/>
  </mergeCells>
  <conditionalFormatting sqref="C22:M22">
    <cfRule type="cellIs" dxfId="5" priority="5" operator="lessThan">
      <formula>0</formula>
    </cfRule>
    <cfRule type="cellIs" dxfId="4" priority="6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E40B-6431-40C3-BA3B-4260F8D3209E}">
  <dimension ref="A1:AI165"/>
  <sheetViews>
    <sheetView zoomScale="75" zoomScaleNormal="75" workbookViewId="0">
      <selection activeCell="D13" sqref="D13"/>
    </sheetView>
  </sheetViews>
  <sheetFormatPr defaultRowHeight="12"/>
  <cols>
    <col min="1" max="1" width="3.85546875" style="1" customWidth="1"/>
    <col min="2" max="2" width="56.85546875" customWidth="1"/>
    <col min="3" max="3" width="29.28515625" customWidth="1"/>
    <col min="4" max="7" width="25.140625" customWidth="1"/>
    <col min="10" max="10" width="34.5703125" bestFit="1" customWidth="1"/>
    <col min="11" max="11" width="13.42578125" style="1" customWidth="1"/>
    <col min="12" max="12" width="25" style="1" customWidth="1"/>
    <col min="13" max="13" width="27.28515625" bestFit="1" customWidth="1"/>
    <col min="14" max="29" width="17.140625" customWidth="1"/>
    <col min="30" max="35" width="9.140625" style="1"/>
  </cols>
  <sheetData>
    <row r="1" spans="2:29">
      <c r="B1" s="1"/>
      <c r="C1" s="1"/>
      <c r="D1" s="1"/>
      <c r="E1" s="1"/>
      <c r="F1" s="1"/>
      <c r="G1" s="1"/>
      <c r="H1" s="1"/>
      <c r="I1" s="1"/>
      <c r="J1" s="1"/>
    </row>
    <row r="2" spans="2:29" ht="12.75" thickBot="1">
      <c r="B2" s="1"/>
      <c r="C2" s="1"/>
      <c r="D2" s="260"/>
      <c r="E2" s="1"/>
      <c r="F2" s="1"/>
      <c r="G2" s="1"/>
      <c r="H2" s="1"/>
      <c r="I2" s="1"/>
      <c r="J2" s="1"/>
    </row>
    <row r="3" spans="2:29" ht="24.75" customHeight="1">
      <c r="B3" s="188" t="s">
        <v>81</v>
      </c>
      <c r="C3" s="190" t="s">
        <v>54</v>
      </c>
      <c r="D3" s="190">
        <v>2023</v>
      </c>
      <c r="E3" s="190">
        <v>2024</v>
      </c>
      <c r="F3" s="190">
        <v>2025</v>
      </c>
      <c r="G3" s="190">
        <v>2026</v>
      </c>
      <c r="H3" s="1"/>
      <c r="I3" s="1"/>
      <c r="J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8.25" customHeight="1">
      <c r="B4" s="185"/>
      <c r="C4" s="187"/>
      <c r="D4" s="187"/>
      <c r="E4" s="187"/>
      <c r="F4" s="187"/>
      <c r="G4" s="187"/>
      <c r="H4" s="1"/>
      <c r="I4" s="1"/>
      <c r="J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ht="16.5" customHeight="1">
      <c r="B5" s="323" t="str">
        <f>'Main Survey'!A9</f>
        <v xml:space="preserve">  BMO Capital Markets</v>
      </c>
      <c r="C5" s="314">
        <f>'Main Survey'!B9</f>
        <v>45275</v>
      </c>
      <c r="D5" s="315">
        <f>IF(ISBLANK('Main Survey'!D9),"",'Main Survey'!D9)</f>
        <v>1.1000000000000001</v>
      </c>
      <c r="E5" s="315">
        <f>IF(ISBLANK('Main Survey'!E9),"",'Main Survey'!E9)</f>
        <v>0.4</v>
      </c>
      <c r="F5" s="315">
        <f>IF(ISBLANK('Main Survey'!F9),"",'Main Survey'!F9)</f>
        <v>2.2999999999999998</v>
      </c>
      <c r="G5" s="315" t="str">
        <f>IF(ISBLANK('Main Survey'!G9),"",'Main Survey'!G9)</f>
        <v/>
      </c>
      <c r="H5" s="1"/>
      <c r="I5" s="1"/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ht="16.5" customHeight="1">
      <c r="B6" s="323" t="str">
        <f>'Main Survey'!A10</f>
        <v xml:space="preserve">  Central 1 Credit Union</v>
      </c>
      <c r="C6" s="314">
        <f>'Main Survey'!B10</f>
        <v>45250</v>
      </c>
      <c r="D6" s="315">
        <f>IF(ISBLANK('Main Survey'!D10),"",'Main Survey'!D10)</f>
        <v>1.2</v>
      </c>
      <c r="E6" s="315">
        <f>IF(ISBLANK('Main Survey'!E10),"",'Main Survey'!E10)</f>
        <v>0.9</v>
      </c>
      <c r="F6" s="315">
        <f>IF(ISBLANK('Main Survey'!F10),"",'Main Survey'!F10)</f>
        <v>2.2999999999999998</v>
      </c>
      <c r="G6" s="315" t="str">
        <f>IF(ISBLANK('Main Survey'!G10),"",'Main Survey'!G10)</f>
        <v/>
      </c>
      <c r="H6" s="1"/>
      <c r="I6" s="1"/>
      <c r="J6" s="8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6.5" customHeight="1">
      <c r="B7" s="323" t="str">
        <f>'Main Survey'!A11</f>
        <v xml:space="preserve">  CIBC Capital Markets</v>
      </c>
      <c r="C7" s="314">
        <f>'Main Survey'!B11</f>
        <v>45182</v>
      </c>
      <c r="D7" s="315">
        <f>IF(ISBLANK('Main Survey'!D11),"",'Main Survey'!D11)</f>
        <v>1.2</v>
      </c>
      <c r="E7" s="315">
        <f>IF(ISBLANK('Main Survey'!E11),"",'Main Survey'!E11)</f>
        <v>0.3</v>
      </c>
      <c r="F7" s="315">
        <f>IF(ISBLANK('Main Survey'!F11),"",'Main Survey'!F11)</f>
        <v>2</v>
      </c>
      <c r="G7" s="315" t="str">
        <f>IF(ISBLANK('Main Survey'!G11),"",'Main Survey'!G11)</f>
        <v/>
      </c>
      <c r="H7" s="1"/>
      <c r="I7" s="1"/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6.5" customHeight="1">
      <c r="B8" s="323" t="str">
        <f>'Main Survey'!A12</f>
        <v xml:space="preserve">  The Conference Board of Canada</v>
      </c>
      <c r="C8" s="314">
        <f>'Main Survey'!B12</f>
        <v>45232</v>
      </c>
      <c r="D8" s="315">
        <f>IF(ISBLANK('Main Survey'!D12),"",'Main Survey'!D12)</f>
        <v>0.82688596132088321</v>
      </c>
      <c r="E8" s="315">
        <f>IF(ISBLANK('Main Survey'!E12),"",'Main Survey'!E12)</f>
        <v>0.25342708512801954</v>
      </c>
      <c r="F8" s="315">
        <f>IF(ISBLANK('Main Survey'!F12),"",'Main Survey'!F12)</f>
        <v>2.7534443396923804</v>
      </c>
      <c r="G8" s="315">
        <f>IF(ISBLANK('Main Survey'!G12),"",'Main Survey'!G12)</f>
        <v>2.7778993589459198</v>
      </c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6.5" customHeight="1">
      <c r="B9" s="323" t="str">
        <f>'Main Survey'!A13</f>
        <v xml:space="preserve">  Desjardins Group</v>
      </c>
      <c r="C9" s="314">
        <f>'Main Survey'!B13</f>
        <v>45223</v>
      </c>
      <c r="D9" s="315">
        <f>IF(ISBLANK('Main Survey'!D13),"",'Main Survey'!D13)</f>
        <v>1.2</v>
      </c>
      <c r="E9" s="315">
        <f>IF(ISBLANK('Main Survey'!E13),"",'Main Survey'!E13)</f>
        <v>-0.1</v>
      </c>
      <c r="F9" s="315" t="str">
        <f>IF(ISBLANK('Main Survey'!F13),"",'Main Survey'!F13)</f>
        <v/>
      </c>
      <c r="G9" s="315" t="str">
        <f>IF(ISBLANK('Main Survey'!G13),"",'Main Survey'!G13)</f>
        <v/>
      </c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ht="16.5" customHeight="1">
      <c r="B10" s="323" t="str">
        <f>'Main Survey'!A14</f>
        <v xml:space="preserve">  Desjardins</v>
      </c>
      <c r="C10" s="314">
        <f>'Main Survey'!B14</f>
        <v>45132</v>
      </c>
      <c r="D10" s="315" t="str">
        <f>IF(ISBLANK('Main Survey'!D14),"",'Main Survey'!D14)</f>
        <v/>
      </c>
      <c r="E10" s="315" t="str">
        <f>IF(ISBLANK('Main Survey'!E14),"",'Main Survey'!E14)</f>
        <v/>
      </c>
      <c r="F10" s="315" t="str">
        <f>IF(ISBLANK('Main Survey'!F14),"",'Main Survey'!F14)</f>
        <v/>
      </c>
      <c r="G10" s="315" t="str">
        <f>IF(ISBLANK('Main Survey'!G14),"",'Main Survey'!G14)</f>
        <v/>
      </c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ht="16.5" customHeight="1">
      <c r="B11" s="323" t="str">
        <f>'Main Survey'!A15</f>
        <v xml:space="preserve">  Laurentian Bank Securities</v>
      </c>
      <c r="C11" s="314">
        <f>'Main Survey'!B15</f>
        <v>45187</v>
      </c>
      <c r="D11" s="315">
        <f>IF(ISBLANK('Main Survey'!D15),"",'Main Survey'!D15)</f>
        <v>1.5</v>
      </c>
      <c r="E11" s="315">
        <f>IF(ISBLANK('Main Survey'!E15),"",'Main Survey'!E15)</f>
        <v>0.4</v>
      </c>
      <c r="F11" s="315" t="str">
        <f>IF(ISBLANK('Main Survey'!F15),"",'Main Survey'!F15)</f>
        <v/>
      </c>
      <c r="G11" s="315" t="str">
        <f>IF(ISBLANK('Main Survey'!G15),"",'Main Survey'!G15)</f>
        <v/>
      </c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6.5" customHeight="1">
      <c r="B12" s="323" t="str">
        <f>'Main Survey'!A16</f>
        <v xml:space="preserve">  National Bank of Canada</v>
      </c>
      <c r="C12" s="314">
        <f>'Main Survey'!B16</f>
        <v>45250</v>
      </c>
      <c r="D12" s="315">
        <f>IF(ISBLANK('Main Survey'!D16),"",'Main Survey'!D16)</f>
        <v>1.1000000000000001</v>
      </c>
      <c r="E12" s="315">
        <f>IF(ISBLANK('Main Survey'!E16),"",'Main Survey'!E16)</f>
        <v>0.1</v>
      </c>
      <c r="F12" s="315">
        <f>IF(ISBLANK('Main Survey'!F16),"",'Main Survey'!F16)</f>
        <v>1.6</v>
      </c>
      <c r="G12" s="315" t="str">
        <f>IF(ISBLANK('Main Survey'!G16),"",'Main Survey'!G16)</f>
        <v/>
      </c>
      <c r="H12" s="1"/>
      <c r="I12" s="1"/>
      <c r="J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6.5" customHeight="1">
      <c r="B13" s="323" t="str">
        <f>'Main Survey'!A17</f>
        <v xml:space="preserve">  Quantitative Economic Decisions</v>
      </c>
      <c r="C13" s="314">
        <f>'Main Survey'!B17</f>
        <v>45190</v>
      </c>
      <c r="D13" s="315">
        <f>IF(ISBLANK('Main Survey'!D17),"",'Main Survey'!D17)</f>
        <v>1.3</v>
      </c>
      <c r="E13" s="315">
        <f>IF(ISBLANK('Main Survey'!E17),"",'Main Survey'!E17)</f>
        <v>0.89999999999999991</v>
      </c>
      <c r="F13" s="315">
        <f>IF(ISBLANK('Main Survey'!F17),"",'Main Survey'!F17)</f>
        <v>1.4000000000000001</v>
      </c>
      <c r="G13" s="315">
        <f>IF(ISBLANK('Main Survey'!G17),"",'Main Survey'!G17)</f>
        <v>4.3999999999999995</v>
      </c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6.5" customHeight="1">
      <c r="B14" s="323" t="str">
        <f>'Main Survey'!A18</f>
        <v xml:space="preserve">  RBC Financial Group</v>
      </c>
      <c r="C14" s="314">
        <f>'Main Survey'!B18</f>
        <v>45273</v>
      </c>
      <c r="D14" s="315">
        <f>IF(ISBLANK('Main Survey'!D18),"",'Main Survey'!D18)</f>
        <v>1.1000000000000001</v>
      </c>
      <c r="E14" s="315">
        <f>IF(ISBLANK('Main Survey'!E18),"",'Main Survey'!E18)</f>
        <v>0.2</v>
      </c>
      <c r="F14" s="315">
        <f>IF(ISBLANK('Main Survey'!F18),"",'Main Survey'!F18)</f>
        <v>2.2999999999999998</v>
      </c>
      <c r="G14" s="315" t="str">
        <f>IF(ISBLANK('Main Survey'!G18),"",'Main Survey'!G18)</f>
        <v/>
      </c>
      <c r="H14" s="1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16.5" customHeight="1">
      <c r="B15" s="323" t="str">
        <f>'Main Survey'!A19</f>
        <v xml:space="preserve">  Scotiabank Group</v>
      </c>
      <c r="C15" s="314">
        <f>'Main Survey'!B19</f>
        <v>45275</v>
      </c>
      <c r="D15" s="315">
        <f>IF(ISBLANK('Main Survey'!D19),"",'Main Survey'!D19)</f>
        <v>1.1000000000000001</v>
      </c>
      <c r="E15" s="315">
        <f>IF(ISBLANK('Main Survey'!E19),"",'Main Survey'!E19)</f>
        <v>0.5</v>
      </c>
      <c r="F15" s="315">
        <f>IF(ISBLANK('Main Survey'!F19),"",'Main Survey'!F19)</f>
        <v>2.6</v>
      </c>
      <c r="G15" s="315" t="str">
        <f>IF(ISBLANK('Main Survey'!G19),"",'Main Survey'!G19)</f>
        <v/>
      </c>
      <c r="H15" s="1"/>
      <c r="I15" s="1"/>
      <c r="J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ht="16.5" customHeight="1">
      <c r="B16" s="323" t="str">
        <f>'Main Survey'!A20</f>
        <v xml:space="preserve">  Stokes Economic Consulting</v>
      </c>
      <c r="C16" s="314">
        <f>'Main Survey'!B20</f>
        <v>45148</v>
      </c>
      <c r="D16" s="315">
        <f>IF(ISBLANK('Main Survey'!D20),"",'Main Survey'!D20)</f>
        <v>0.9</v>
      </c>
      <c r="E16" s="315">
        <f>IF(ISBLANK('Main Survey'!E20),"",'Main Survey'!E20)</f>
        <v>0.6</v>
      </c>
      <c r="F16" s="315">
        <f>IF(ISBLANK('Main Survey'!F20),"",'Main Survey'!F20)</f>
        <v>2.4</v>
      </c>
      <c r="G16" s="315">
        <f>IF(ISBLANK('Main Survey'!G20),"",'Main Survey'!G20)</f>
        <v>3</v>
      </c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ht="16.5" customHeight="1">
      <c r="B17" s="323" t="str">
        <f>'Main Survey'!A21</f>
        <v xml:space="preserve">  TD Bank</v>
      </c>
      <c r="C17" s="314">
        <f>'Main Survey'!B21</f>
        <v>45279</v>
      </c>
      <c r="D17" s="315">
        <f>IF(ISBLANK('Main Survey'!D21),"",'Main Survey'!D21)</f>
        <v>1.1000000000000001</v>
      </c>
      <c r="E17" s="315">
        <f>IF(ISBLANK('Main Survey'!E21),"",'Main Survey'!E21)</f>
        <v>0.3</v>
      </c>
      <c r="F17" s="315">
        <f>IF(ISBLANK('Main Survey'!F21),"",'Main Survey'!F21)</f>
        <v>1.5</v>
      </c>
      <c r="G17" s="315">
        <f>IF(ISBLANK('Main Survey'!G21),"",'Main Survey'!G21)</f>
        <v>1.8</v>
      </c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ht="16.5" customHeight="1">
      <c r="B18" s="323" t="str">
        <f>'Main Survey'!A22</f>
        <v xml:space="preserve">  University of Toronto</v>
      </c>
      <c r="C18" s="314">
        <f>'Main Survey'!B22</f>
        <v>45224</v>
      </c>
      <c r="D18" s="315">
        <f>IF(ISBLANK('Main Survey'!D22),"",'Main Survey'!D22)</f>
        <v>1.0310978069235865</v>
      </c>
      <c r="E18" s="315">
        <f>IF(ISBLANK('Main Survey'!E22),"",'Main Survey'!E22)</f>
        <v>0.62926285181008623</v>
      </c>
      <c r="F18" s="315">
        <f>IF(ISBLANK('Main Survey'!F22),"",'Main Survey'!F22)</f>
        <v>2.7364628794833035</v>
      </c>
      <c r="G18" s="315">
        <f>IF(ISBLANK('Main Survey'!G22),"",'Main Survey'!G22)</f>
        <v>2.9128156628232205</v>
      </c>
      <c r="H18" s="1"/>
      <c r="I18" s="1"/>
      <c r="J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21.75" customHeight="1">
      <c r="B19" s="191" t="s">
        <v>178</v>
      </c>
      <c r="C19" s="192"/>
      <c r="D19" s="193">
        <f>AVERAGE(D5:D18)</f>
        <v>1.1275372129418824</v>
      </c>
      <c r="E19" s="193">
        <f t="shared" ref="E19:G19" si="0">AVERAGE(E5:E18)</f>
        <v>0.41405307207216197</v>
      </c>
      <c r="F19" s="193">
        <f t="shared" si="0"/>
        <v>2.1718097471977895</v>
      </c>
      <c r="G19" s="193">
        <f t="shared" si="0"/>
        <v>2.9781430043538277</v>
      </c>
      <c r="H19" s="1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ht="8.25" customHeight="1">
      <c r="B20" s="316"/>
      <c r="C20" s="324"/>
      <c r="D20" s="325"/>
      <c r="E20" s="325"/>
      <c r="F20" s="325"/>
      <c r="G20" s="325"/>
      <c r="H20" s="1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ht="17.25" customHeight="1">
      <c r="B21" s="319" t="s">
        <v>152</v>
      </c>
      <c r="C21" s="326"/>
      <c r="D21" s="327">
        <v>0.50000625364012841</v>
      </c>
      <c r="E21" s="327">
        <v>2.0001609070692261</v>
      </c>
      <c r="F21" s="327">
        <v>2.8002146217311674</v>
      </c>
      <c r="G21" s="327"/>
      <c r="H21" s="1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ht="17.25" customHeight="1">
      <c r="B22" s="319" t="s">
        <v>153</v>
      </c>
      <c r="C22" s="326"/>
      <c r="D22" s="327">
        <v>1.1000000000000001</v>
      </c>
      <c r="E22" s="327">
        <v>0.5</v>
      </c>
      <c r="F22" s="327">
        <v>2</v>
      </c>
      <c r="G22" s="327">
        <v>2.8</v>
      </c>
      <c r="H22" s="1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ht="8.25" customHeight="1">
      <c r="B23" s="316"/>
      <c r="C23" s="324"/>
      <c r="D23" s="325"/>
      <c r="E23" s="325"/>
      <c r="F23" s="325"/>
      <c r="G23" s="325"/>
      <c r="H23" s="1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ht="17.25" customHeight="1">
      <c r="B24" s="319" t="s">
        <v>82</v>
      </c>
      <c r="C24" s="326"/>
      <c r="D24" s="327">
        <v>1.2</v>
      </c>
      <c r="E24" s="327">
        <v>0.8</v>
      </c>
      <c r="F24" s="327"/>
      <c r="G24" s="327"/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ht="8.25" customHeight="1">
      <c r="B25" s="316"/>
      <c r="C25" s="324"/>
      <c r="D25" s="328"/>
      <c r="E25" s="328"/>
      <c r="F25" s="328"/>
      <c r="G25" s="328"/>
      <c r="H25" s="1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ht="17.25" customHeight="1">
      <c r="B26" s="319" t="s">
        <v>161</v>
      </c>
      <c r="C26" s="326"/>
      <c r="D26" s="327">
        <v>0.3</v>
      </c>
      <c r="E26" s="327">
        <v>1.4</v>
      </c>
      <c r="F26" s="327">
        <v>2.6</v>
      </c>
      <c r="G26" s="327">
        <v>2.5</v>
      </c>
      <c r="H26" s="1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ht="17.25" customHeight="1">
      <c r="B27" s="319" t="s">
        <v>154</v>
      </c>
      <c r="C27" s="326"/>
      <c r="D27" s="327">
        <v>0.2</v>
      </c>
      <c r="E27" s="327">
        <v>1.3</v>
      </c>
      <c r="F27" s="327">
        <v>2.5</v>
      </c>
      <c r="G27" s="327">
        <v>2.4</v>
      </c>
      <c r="H27" s="1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>
      <c r="B28" s="1"/>
      <c r="C28" s="1"/>
      <c r="D28" s="1"/>
      <c r="E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>
      <c r="B29" s="1"/>
      <c r="C29" s="1"/>
      <c r="D29" s="1"/>
      <c r="E29" s="1"/>
      <c r="F29" s="1"/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ht="25.5" customHeight="1">
      <c r="B31" s="188" t="s">
        <v>83</v>
      </c>
      <c r="C31" s="189" t="s">
        <v>54</v>
      </c>
      <c r="D31" s="190">
        <v>2023</v>
      </c>
      <c r="E31" s="190">
        <v>2024</v>
      </c>
      <c r="F31" s="190">
        <v>2025</v>
      </c>
      <c r="G31" s="190">
        <v>2026</v>
      </c>
      <c r="H31" s="1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ht="12" customHeight="1">
      <c r="B32" s="185"/>
      <c r="C32" s="186"/>
      <c r="D32" s="187"/>
      <c r="E32" s="187"/>
      <c r="F32" s="187"/>
      <c r="G32" s="187"/>
      <c r="H32" s="1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ht="19.5" customHeight="1">
      <c r="B33" s="313" t="str">
        <f>'Main Survey'!A9</f>
        <v xml:space="preserve">  BMO Capital Markets</v>
      </c>
      <c r="C33" s="314">
        <f>'Main Survey'!B9</f>
        <v>45275</v>
      </c>
      <c r="D33" s="315">
        <f>IF(ISBLANK('Main Survey'!J9),"",'Main Survey'!J9)</f>
        <v>4.0559808628470506</v>
      </c>
      <c r="E33" s="315">
        <f>IF(ISBLANK('Main Survey'!K9),"",'Main Survey'!K9)</f>
        <v>2.7825751150650015</v>
      </c>
      <c r="F33" s="315">
        <f>IF(ISBLANK('Main Survey'!L9),"",'Main Survey'!L9)</f>
        <v>4.849279885846518</v>
      </c>
      <c r="G33" s="315">
        <f>IF(ISBLANK('Main Survey'!M9),"",'Main Survey'!M9)</f>
        <v>4.7867573532662684</v>
      </c>
      <c r="H33" s="1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ht="19.5" customHeight="1">
      <c r="B34" s="313" t="str">
        <f>'Main Survey'!A10</f>
        <v xml:space="preserve">  Central 1 Credit Union</v>
      </c>
      <c r="C34" s="314">
        <f>'Main Survey'!B10</f>
        <v>45250</v>
      </c>
      <c r="D34" s="315">
        <f>IF(ISBLANK('Main Survey'!J10),"",'Main Survey'!J10)</f>
        <v>3.8</v>
      </c>
      <c r="E34" s="315">
        <f>IF(ISBLANK('Main Survey'!K10),"",'Main Survey'!K10)</f>
        <v>3.2</v>
      </c>
      <c r="F34" s="315">
        <f>IF(ISBLANK('Main Survey'!L10),"",'Main Survey'!L10)</f>
        <v>3.8</v>
      </c>
      <c r="G34" s="315" t="str">
        <f>IF(ISBLANK('Main Survey'!M10),"",'Main Survey'!M10)</f>
        <v/>
      </c>
      <c r="H34" s="1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ht="19.5" customHeight="1">
      <c r="B35" s="313" t="str">
        <f>'Main Survey'!A11</f>
        <v xml:space="preserve">  CIBC Capital Markets</v>
      </c>
      <c r="C35" s="314">
        <f>'Main Survey'!B11</f>
        <v>45182</v>
      </c>
      <c r="D35" s="315">
        <f>IF(ISBLANK('Main Survey'!J11),"",'Main Survey'!J11)</f>
        <v>2.9</v>
      </c>
      <c r="E35" s="315">
        <f>IF(ISBLANK('Main Survey'!K11),"",'Main Survey'!K11)</f>
        <v>2.2000000000000002</v>
      </c>
      <c r="F35" s="315">
        <f>IF(ISBLANK('Main Survey'!L11),"",'Main Survey'!L11)</f>
        <v>4.3</v>
      </c>
      <c r="G35" s="315" t="str">
        <f>IF(ISBLANK('Main Survey'!M11),"",'Main Survey'!M11)</f>
        <v/>
      </c>
      <c r="H35" s="1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ht="19.5" customHeight="1">
      <c r="B36" s="313" t="str">
        <f>'Main Survey'!A12</f>
        <v xml:space="preserve">  The Conference Board of Canada</v>
      </c>
      <c r="C36" s="314">
        <f>'Main Survey'!B12</f>
        <v>45232</v>
      </c>
      <c r="D36" s="315">
        <f>IF(ISBLANK('Main Survey'!J12),"",'Main Survey'!J12)</f>
        <v>4.6524132752033083</v>
      </c>
      <c r="E36" s="315">
        <f>IF(ISBLANK('Main Survey'!K12),"",'Main Survey'!K12)</f>
        <v>3.8281050854010235</v>
      </c>
      <c r="F36" s="315">
        <f>IF(ISBLANK('Main Survey'!L12),"",'Main Survey'!L12)</f>
        <v>4.7450583981092382</v>
      </c>
      <c r="G36" s="315">
        <f>IF(ISBLANK('Main Survey'!M12),"",'Main Survey'!M12)</f>
        <v>4.3697735113439053</v>
      </c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ht="19.5" customHeight="1">
      <c r="B37" s="313" t="str">
        <f>'Main Survey'!A13</f>
        <v xml:space="preserve">  Desjardins Group</v>
      </c>
      <c r="C37" s="314">
        <f>'Main Survey'!B13</f>
        <v>45223</v>
      </c>
      <c r="D37" s="315">
        <f>IF(ISBLANK('Main Survey'!J13),"",'Main Survey'!J13)</f>
        <v>3.6</v>
      </c>
      <c r="E37" s="315">
        <f>IF(ISBLANK('Main Survey'!K13),"",'Main Survey'!K13)</f>
        <v>1.9</v>
      </c>
      <c r="F37" s="315" t="str">
        <f>IF(ISBLANK('Main Survey'!L13),"",'Main Survey'!L13)</f>
        <v/>
      </c>
      <c r="G37" s="315" t="str">
        <f>IF(ISBLANK('Main Survey'!M13),"",'Main Survey'!M13)</f>
        <v/>
      </c>
      <c r="H37" s="1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ht="19.5" customHeight="1">
      <c r="B38" s="313" t="str">
        <f>'Main Survey'!A14</f>
        <v xml:space="preserve">  Desjardins</v>
      </c>
      <c r="C38" s="314">
        <f>'Main Survey'!B14</f>
        <v>45132</v>
      </c>
      <c r="D38" s="315" t="str">
        <f>IF(ISBLANK('Main Survey'!J14),"",'Main Survey'!J14)</f>
        <v/>
      </c>
      <c r="E38" s="315" t="str">
        <f>IF(ISBLANK('Main Survey'!K14),"",'Main Survey'!K14)</f>
        <v/>
      </c>
      <c r="F38" s="315" t="str">
        <f>IF(ISBLANK('Main Survey'!L14),"",'Main Survey'!L14)</f>
        <v/>
      </c>
      <c r="G38" s="315" t="str">
        <f>IF(ISBLANK('Main Survey'!M14),"",'Main Survey'!M14)</f>
        <v/>
      </c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ht="19.5" customHeight="1">
      <c r="B39" s="313" t="str">
        <f>'Main Survey'!A15</f>
        <v xml:space="preserve">  Laurentian Bank Securities</v>
      </c>
      <c r="C39" s="314">
        <f>'Main Survey'!B15</f>
        <v>45187</v>
      </c>
      <c r="D39" s="315">
        <f>IF(ISBLANK('Main Survey'!J15),"",'Main Survey'!J15)</f>
        <v>4.0999999999999996</v>
      </c>
      <c r="E39" s="315">
        <f>IF(ISBLANK('Main Survey'!K15),"",'Main Survey'!K15)</f>
        <v>2.9</v>
      </c>
      <c r="F39" s="315" t="str">
        <f>IF(ISBLANK('Main Survey'!L15),"",'Main Survey'!L15)</f>
        <v/>
      </c>
      <c r="G39" s="315" t="str">
        <f>IF(ISBLANK('Main Survey'!M15),"",'Main Survey'!M15)</f>
        <v/>
      </c>
      <c r="H39" s="1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ht="19.5" customHeight="1">
      <c r="B40" s="313" t="str">
        <f>'Main Survey'!A16</f>
        <v xml:space="preserve">  National Bank of Canada</v>
      </c>
      <c r="C40" s="314">
        <f>'Main Survey'!B16</f>
        <v>45250</v>
      </c>
      <c r="D40" s="315">
        <f>IF(ISBLANK('Main Survey'!J16),"",'Main Survey'!J16)</f>
        <v>3.3</v>
      </c>
      <c r="E40" s="315">
        <f>IF(ISBLANK('Main Survey'!K16),"",'Main Survey'!K16)</f>
        <v>2.2999999999999998</v>
      </c>
      <c r="F40" s="315">
        <f>IF(ISBLANK('Main Survey'!L16),"",'Main Survey'!L16)</f>
        <v>3.3</v>
      </c>
      <c r="G40" s="315" t="str">
        <f>IF(ISBLANK('Main Survey'!M16),"",'Main Survey'!M16)</f>
        <v/>
      </c>
      <c r="H40" s="1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ht="19.5" customHeight="1">
      <c r="B41" s="313" t="str">
        <f>'Main Survey'!A17</f>
        <v xml:space="preserve">  Quantitative Economic Decisions</v>
      </c>
      <c r="C41" s="314">
        <f>'Main Survey'!B17</f>
        <v>45190</v>
      </c>
      <c r="D41" s="315">
        <f>IF(ISBLANK('Main Survey'!J17),"",'Main Survey'!J17)</f>
        <v>5.6999999999999993</v>
      </c>
      <c r="E41" s="315">
        <f>IF(ISBLANK('Main Survey'!K17),"",'Main Survey'!K17)</f>
        <v>4.9000000000000004</v>
      </c>
      <c r="F41" s="315">
        <f>IF(ISBLANK('Main Survey'!L17),"",'Main Survey'!L17)</f>
        <v>4.1000000000000005</v>
      </c>
      <c r="G41" s="315">
        <f>IF(ISBLANK('Main Survey'!M17),"",'Main Survey'!M17)</f>
        <v>5.8</v>
      </c>
      <c r="H41" s="1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ht="19.5" customHeight="1">
      <c r="B42" s="313" t="str">
        <f>'Main Survey'!A18</f>
        <v xml:space="preserve">  RBC Financial Group</v>
      </c>
      <c r="C42" s="314">
        <f>'Main Survey'!B18</f>
        <v>45273</v>
      </c>
      <c r="D42" s="315">
        <f>IF(ISBLANK('Main Survey'!J18),"",'Main Survey'!J18)</f>
        <v>3.6</v>
      </c>
      <c r="E42" s="315">
        <f>IF(ISBLANK('Main Survey'!K18),"",'Main Survey'!K18)</f>
        <v>2.1</v>
      </c>
      <c r="F42" s="315">
        <f>IF(ISBLANK('Main Survey'!L18),"",'Main Survey'!L18)</f>
        <v>3.7</v>
      </c>
      <c r="G42" s="315" t="str">
        <f>IF(ISBLANK('Main Survey'!M18),"",'Main Survey'!M18)</f>
        <v/>
      </c>
      <c r="H42" s="1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ht="19.5" customHeight="1">
      <c r="B43" s="313" t="str">
        <f>'Main Survey'!A19</f>
        <v xml:space="preserve">  Scotiabank Group</v>
      </c>
      <c r="C43" s="314">
        <f>'Main Survey'!B19</f>
        <v>45275</v>
      </c>
      <c r="D43" s="315">
        <f>IF(ISBLANK('Main Survey'!J19),"",'Main Survey'!J19)</f>
        <v>3.7</v>
      </c>
      <c r="E43" s="315">
        <f>IF(ISBLANK('Main Survey'!K19),"",'Main Survey'!K19)</f>
        <v>3</v>
      </c>
      <c r="F43" s="315">
        <f>IF(ISBLANK('Main Survey'!L19),"",'Main Survey'!L19)</f>
        <v>4.4000000000000004</v>
      </c>
      <c r="G43" s="315" t="str">
        <f>IF(ISBLANK('Main Survey'!M19),"",'Main Survey'!M19)</f>
        <v/>
      </c>
      <c r="H43" s="1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ht="19.5" customHeight="1">
      <c r="B44" s="313" t="str">
        <f>'Main Survey'!A20</f>
        <v xml:space="preserve">  Stokes Economic Consulting</v>
      </c>
      <c r="C44" s="314">
        <f>'Main Survey'!B20</f>
        <v>45148</v>
      </c>
      <c r="D44" s="315">
        <f>IF(ISBLANK('Main Survey'!J20),"",'Main Survey'!J20)</f>
        <v>4.8</v>
      </c>
      <c r="E44" s="315">
        <f>IF(ISBLANK('Main Survey'!K20),"",'Main Survey'!K20)</f>
        <v>2.6</v>
      </c>
      <c r="F44" s="315">
        <f>IF(ISBLANK('Main Survey'!L20),"",'Main Survey'!L20)</f>
        <v>4.7</v>
      </c>
      <c r="G44" s="315">
        <f>IF(ISBLANK('Main Survey'!M20),"",'Main Survey'!M20)</f>
        <v>5.4</v>
      </c>
      <c r="H44" s="1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ht="19.5" customHeight="1">
      <c r="B45" s="313" t="str">
        <f>'Main Survey'!A21</f>
        <v xml:space="preserve">  TD Bank</v>
      </c>
      <c r="C45" s="314">
        <f>'Main Survey'!B21</f>
        <v>45279</v>
      </c>
      <c r="D45" s="315">
        <f>IF(ISBLANK('Main Survey'!J21),"",'Main Survey'!J21)</f>
        <v>3.8</v>
      </c>
      <c r="E45" s="315">
        <f>IF(ISBLANK('Main Survey'!K21),"",'Main Survey'!K21)</f>
        <v>3.2</v>
      </c>
      <c r="F45" s="315">
        <f>IF(ISBLANK('Main Survey'!L21),"",'Main Survey'!L21)</f>
        <v>3.5</v>
      </c>
      <c r="G45" s="315">
        <f>IF(ISBLANK('Main Survey'!M21),"",'Main Survey'!M21)</f>
        <v>3.8</v>
      </c>
      <c r="H45" s="1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ht="19.5" customHeight="1">
      <c r="B46" s="313" t="str">
        <f>'Main Survey'!A22</f>
        <v xml:space="preserve">  University of Toronto</v>
      </c>
      <c r="C46" s="314">
        <f>'Main Survey'!B22</f>
        <v>45224</v>
      </c>
      <c r="D46" s="315">
        <f>IF(ISBLANK('Main Survey'!J22),"",'Main Survey'!J22)</f>
        <v>3.7050614560247386</v>
      </c>
      <c r="E46" s="315">
        <f>IF(ISBLANK('Main Survey'!K22),"",'Main Survey'!K22)</f>
        <v>3.3900587264692694</v>
      </c>
      <c r="F46" s="315">
        <f>IF(ISBLANK('Main Survey'!L22),"",'Main Survey'!L22)</f>
        <v>4.8771849249618082</v>
      </c>
      <c r="G46" s="315">
        <f>IF(ISBLANK('Main Survey'!M22),"",'Main Survey'!M22)</f>
        <v>5.0122551894950851</v>
      </c>
      <c r="H46" s="1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ht="19.5" customHeight="1">
      <c r="B47" s="191" t="s">
        <v>178</v>
      </c>
      <c r="C47" s="312"/>
      <c r="D47" s="193">
        <f>AVERAGE(D33:D46)</f>
        <v>3.9779581226211609</v>
      </c>
      <c r="E47" s="193">
        <f t="shared" ref="E47:F47" si="1">AVERAGE(E33:E46)</f>
        <v>2.9462106866873308</v>
      </c>
      <c r="F47" s="193">
        <f t="shared" si="1"/>
        <v>4.2065021099015976</v>
      </c>
      <c r="G47" s="193">
        <f>AVERAGE(G33:G46)</f>
        <v>4.8614643423508763</v>
      </c>
      <c r="H47" s="1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ht="8.25" customHeight="1">
      <c r="B48" s="316"/>
      <c r="C48" s="317"/>
      <c r="D48" s="318"/>
      <c r="E48" s="318"/>
      <c r="F48" s="318"/>
      <c r="G48" s="318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35" ht="16.5" customHeight="1">
      <c r="B49" s="319" t="s">
        <v>152</v>
      </c>
      <c r="C49" s="320"/>
      <c r="D49" s="321">
        <v>2.9000146660973498</v>
      </c>
      <c r="E49" s="321">
        <v>4.2000703238588288</v>
      </c>
      <c r="F49" s="321">
        <v>4.8000012571606909</v>
      </c>
      <c r="G49" s="321"/>
      <c r="H49" s="1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35" ht="16.5" customHeight="1">
      <c r="B50" s="319" t="s">
        <v>153</v>
      </c>
      <c r="C50" s="320"/>
      <c r="D50" s="321">
        <v>3.6104033729031482</v>
      </c>
      <c r="E50" s="321">
        <v>2.9000146660973503</v>
      </c>
      <c r="F50" s="321">
        <v>4.2000703238588288</v>
      </c>
      <c r="G50" s="321">
        <v>4.8000012571606909</v>
      </c>
      <c r="H50" s="1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35" ht="8.25" customHeight="1">
      <c r="B51" s="316"/>
      <c r="C51" s="317"/>
      <c r="D51" s="318"/>
      <c r="E51" s="318"/>
      <c r="F51" s="318"/>
      <c r="G51" s="318"/>
      <c r="H51" s="1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35" ht="16.5" customHeight="1">
      <c r="B52" s="319" t="s">
        <v>82</v>
      </c>
      <c r="C52" s="320"/>
      <c r="D52" s="322">
        <v>3.4</v>
      </c>
      <c r="E52" s="322">
        <v>3.4</v>
      </c>
      <c r="F52" s="322"/>
      <c r="G52" s="322"/>
      <c r="H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35" ht="8.25" customHeight="1">
      <c r="B53" s="316"/>
      <c r="C53" s="317"/>
      <c r="D53" s="318"/>
      <c r="E53" s="318"/>
      <c r="F53" s="318"/>
      <c r="G53" s="318"/>
      <c r="H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5" ht="16.5" customHeight="1">
      <c r="B54" s="319" t="s">
        <v>161</v>
      </c>
      <c r="C54" s="320"/>
      <c r="D54" s="322">
        <v>2.9</v>
      </c>
      <c r="E54" s="322">
        <v>3.7</v>
      </c>
      <c r="F54" s="322">
        <v>4.7</v>
      </c>
      <c r="G54" s="322">
        <v>4.5999999999999996</v>
      </c>
      <c r="H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35" ht="16.5" customHeight="1">
      <c r="B55" s="319" t="s">
        <v>154</v>
      </c>
      <c r="C55" s="320"/>
      <c r="D55" s="321">
        <v>2.8233442814633802</v>
      </c>
      <c r="E55" s="321">
        <v>3.5999997135585327</v>
      </c>
      <c r="F55" s="321">
        <v>4.6000004611201684</v>
      </c>
      <c r="G55" s="321">
        <v>4.4999999563172466</v>
      </c>
      <c r="H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35">
      <c r="B56" s="1"/>
      <c r="C56" s="1"/>
      <c r="D56" s="1"/>
      <c r="E56" s="1"/>
      <c r="F56" s="1"/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35">
      <c r="B57" s="1"/>
      <c r="C57" s="1"/>
      <c r="D57" s="1"/>
      <c r="E57" s="1"/>
      <c r="F57" s="1"/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35">
      <c r="B58" s="1"/>
      <c r="C58" s="1"/>
      <c r="D58" s="1"/>
      <c r="E58" s="1"/>
      <c r="F58" s="1"/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35">
      <c r="B59" s="1"/>
      <c r="C59" s="1"/>
      <c r="D59" s="1"/>
      <c r="E59" s="1"/>
      <c r="F59" s="1"/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35">
      <c r="B60" s="1"/>
      <c r="C60" s="1"/>
      <c r="D60" s="1"/>
      <c r="E60" s="1"/>
      <c r="F60" s="1"/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35">
      <c r="B61" s="1"/>
      <c r="C61" s="1"/>
      <c r="D61" s="1"/>
      <c r="E61" s="1"/>
      <c r="F61" s="1"/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35">
      <c r="B62" s="1"/>
      <c r="C62" s="1"/>
      <c r="D62" s="1"/>
      <c r="E62" s="1"/>
      <c r="F62" s="1"/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35" ht="34.5" customHeight="1">
      <c r="B63" s="1"/>
      <c r="C63" s="1"/>
      <c r="D63" s="1"/>
      <c r="E63" s="1"/>
      <c r="F63" s="1"/>
      <c r="G63" s="1"/>
      <c r="H63" s="1"/>
      <c r="I63" s="1"/>
      <c r="J63" s="1"/>
      <c r="K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35" s="87" customFormat="1" ht="55.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5"/>
      <c r="L64" s="5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</row>
    <row r="65" spans="2:30" ht="49.5" customHeight="1">
      <c r="B65" s="1"/>
      <c r="C65" s="1"/>
      <c r="D65" s="1"/>
      <c r="E65" s="1"/>
      <c r="F65" s="1"/>
      <c r="G65" s="1"/>
      <c r="H65" s="1"/>
      <c r="I65" s="1"/>
      <c r="J65" s="1"/>
    </row>
    <row r="66" spans="2:30" ht="49.5" customHeight="1">
      <c r="B66" s="1"/>
      <c r="C66" s="1"/>
      <c r="D66" s="1"/>
      <c r="E66" s="1"/>
      <c r="F66" s="1"/>
      <c r="G66" s="1"/>
      <c r="H66" s="1"/>
      <c r="I66" s="1"/>
      <c r="J66" s="1"/>
    </row>
    <row r="67" spans="2:30" ht="80.25" customHeight="1">
      <c r="B67" s="1"/>
      <c r="C67" s="1"/>
      <c r="D67" s="1"/>
      <c r="E67" s="1"/>
      <c r="F67" s="1"/>
      <c r="G67" s="1"/>
      <c r="H67" s="1"/>
      <c r="I67" s="1"/>
      <c r="J67" s="1"/>
    </row>
    <row r="68" spans="2:30" ht="80.2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30" ht="80.25" customHeight="1">
      <c r="B69" s="1"/>
      <c r="C69" s="1"/>
      <c r="D69" s="1"/>
      <c r="E69" s="1"/>
      <c r="F69" s="1"/>
      <c r="G69" s="1"/>
      <c r="H69" s="1"/>
      <c r="I69" s="1"/>
      <c r="J69" s="1"/>
      <c r="L69" s="106"/>
      <c r="AD69" s="107"/>
    </row>
    <row r="70" spans="2:30" ht="80.25" customHeight="1">
      <c r="B70" s="1"/>
      <c r="C70" s="1"/>
      <c r="D70" s="1"/>
      <c r="E70" s="1"/>
      <c r="F70" s="1"/>
      <c r="G70" s="1"/>
      <c r="H70" s="1"/>
      <c r="I70" s="1"/>
      <c r="J70" s="1"/>
    </row>
    <row r="71" spans="2:30" ht="80.25" customHeight="1">
      <c r="B71" s="1"/>
      <c r="C71" s="1"/>
      <c r="D71" s="1"/>
      <c r="E71" s="1"/>
      <c r="F71" s="1"/>
      <c r="G71" s="1"/>
      <c r="H71" s="1"/>
      <c r="I71" s="1"/>
      <c r="J71" s="1"/>
      <c r="L71" s="106"/>
    </row>
    <row r="72" spans="2:30" ht="80.25" customHeight="1">
      <c r="B72" s="1"/>
      <c r="C72" s="1"/>
      <c r="D72" s="1"/>
      <c r="E72" s="1"/>
      <c r="F72" s="1"/>
      <c r="G72" s="1"/>
      <c r="H72" s="1"/>
      <c r="I72" s="1"/>
      <c r="J72" s="1"/>
    </row>
    <row r="73" spans="2:30">
      <c r="B73" s="1"/>
      <c r="C73" s="1"/>
      <c r="D73" s="1"/>
      <c r="E73" s="1"/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30">
      <c r="B74" s="1"/>
      <c r="C74" s="1"/>
      <c r="D74" s="1"/>
      <c r="E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30">
      <c r="B75" s="1"/>
      <c r="C75" s="1"/>
      <c r="D75" s="1"/>
      <c r="E75" s="1"/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30">
      <c r="B76" s="1"/>
      <c r="C76" s="1"/>
      <c r="D76" s="1"/>
      <c r="E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30">
      <c r="B77" s="1"/>
      <c r="C77" s="1"/>
      <c r="D77" s="1"/>
      <c r="E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30">
      <c r="B78" s="1"/>
      <c r="C78" s="1"/>
      <c r="D78" s="1"/>
      <c r="E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30">
      <c r="B79" s="1"/>
      <c r="C79" s="1"/>
      <c r="D79" s="1"/>
      <c r="E79" s="1"/>
      <c r="F79" s="1"/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30">
      <c r="B80" s="1"/>
      <c r="C80" s="1"/>
      <c r="D80" s="1"/>
      <c r="E80" s="1"/>
      <c r="F80" s="1"/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>
      <c r="B81" s="1"/>
      <c r="C81" s="1"/>
      <c r="D81" s="1"/>
      <c r="E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>
      <c r="B82" s="1"/>
      <c r="C82" s="1"/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>
      <c r="B83" s="1"/>
      <c r="C83" s="1"/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>
      <c r="B84" s="1"/>
      <c r="C84" s="1"/>
      <c r="D84" s="1"/>
      <c r="E84" s="1"/>
      <c r="F84" s="1"/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>
      <c r="B85" s="1"/>
      <c r="C85" s="1"/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>
      <c r="B86" s="1"/>
      <c r="C86" s="1"/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>
      <c r="B87" s="1"/>
      <c r="C87" s="1"/>
      <c r="D87" s="1"/>
      <c r="E87" s="1"/>
      <c r="F87" s="1"/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>
      <c r="B88" s="1"/>
      <c r="C88" s="1"/>
      <c r="D88" s="1"/>
      <c r="E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>
      <c r="B89" s="1"/>
      <c r="C89" s="1"/>
      <c r="D89" s="1"/>
      <c r="E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>
      <c r="B90" s="1"/>
      <c r="C90" s="1"/>
      <c r="D90" s="1"/>
      <c r="E90" s="1"/>
      <c r="F90" s="1"/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>
      <c r="B91" s="1"/>
      <c r="C91" s="1"/>
      <c r="D91" s="1"/>
      <c r="E91" s="1"/>
      <c r="F91" s="1"/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>
      <c r="B92" s="1"/>
      <c r="C92" s="1"/>
      <c r="D92" s="1"/>
      <c r="E92" s="1"/>
      <c r="F92" s="1"/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>
      <c r="B93" s="1"/>
      <c r="C93" s="1"/>
      <c r="D93" s="1"/>
      <c r="E93" s="1"/>
      <c r="F93" s="1"/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>
      <c r="B94" s="1"/>
      <c r="C94" s="1"/>
      <c r="D94" s="1"/>
      <c r="E94" s="1"/>
      <c r="F94" s="1"/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>
      <c r="B95" s="1"/>
      <c r="C95" s="1"/>
      <c r="D95" s="1"/>
      <c r="E95" s="1"/>
      <c r="F95" s="1"/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>
      <c r="B96" s="1"/>
      <c r="C96" s="1"/>
      <c r="D96" s="1"/>
      <c r="E96" s="1"/>
      <c r="F96" s="1"/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>
      <c r="B97" s="1"/>
      <c r="C97" s="1"/>
      <c r="D97" s="1"/>
      <c r="E97" s="1"/>
      <c r="F97" s="1"/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>
      <c r="B98" s="1"/>
      <c r="C98" s="1"/>
      <c r="D98" s="1"/>
      <c r="E98" s="1"/>
      <c r="F98" s="1"/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>
      <c r="B99" s="1"/>
      <c r="C99" s="1"/>
      <c r="D99" s="1"/>
      <c r="E99" s="1"/>
      <c r="F99" s="1"/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>
      <c r="B100" s="1"/>
      <c r="C100" s="1"/>
      <c r="D100" s="1"/>
      <c r="E100" s="1"/>
      <c r="F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>
      <c r="B101" s="1"/>
      <c r="C101" s="1"/>
      <c r="D101" s="1"/>
      <c r="E101" s="1"/>
      <c r="F101" s="1"/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>
      <c r="B102" s="1"/>
      <c r="C102" s="1"/>
      <c r="D102" s="1"/>
      <c r="E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2:29">
      <c r="B103" s="1"/>
      <c r="C103" s="1"/>
      <c r="D103" s="1"/>
      <c r="E103" s="1"/>
      <c r="F103" s="1"/>
      <c r="G103" s="1"/>
      <c r="H103" s="1"/>
      <c r="I103" s="1"/>
      <c r="J103" s="1"/>
    </row>
    <row r="104" spans="2:29">
      <c r="B104" s="1"/>
      <c r="C104" s="1"/>
      <c r="D104" s="1"/>
      <c r="E104" s="1"/>
      <c r="F104" s="1"/>
      <c r="G104" s="1"/>
      <c r="H104" s="1"/>
      <c r="I104" s="1"/>
      <c r="J104" s="1"/>
    </row>
    <row r="105" spans="2:29">
      <c r="B105" s="1"/>
      <c r="C105" s="1"/>
      <c r="D105" s="1"/>
      <c r="E105" s="1"/>
      <c r="F105" s="1"/>
      <c r="G105" s="1"/>
      <c r="H105" s="1"/>
      <c r="I105" s="1"/>
      <c r="J105" s="1"/>
    </row>
    <row r="106" spans="2:29">
      <c r="B106" s="1"/>
      <c r="C106" s="1"/>
      <c r="D106" s="1"/>
      <c r="E106" s="1"/>
      <c r="F106" s="1"/>
      <c r="G106" s="1"/>
      <c r="H106" s="1"/>
      <c r="I106" s="1"/>
      <c r="J106" s="1"/>
    </row>
    <row r="107" spans="2:29">
      <c r="B107" s="1"/>
      <c r="C107" s="1"/>
      <c r="D107" s="1"/>
      <c r="E107" s="1"/>
      <c r="F107" s="1"/>
      <c r="G107" s="1"/>
      <c r="H107" s="1"/>
      <c r="I107" s="1"/>
      <c r="J107" s="1"/>
    </row>
    <row r="108" spans="2:29">
      <c r="B108" s="1"/>
      <c r="C108" s="1"/>
      <c r="D108" s="1"/>
      <c r="E108" s="1"/>
      <c r="F108" s="1"/>
      <c r="G108" s="1"/>
      <c r="H108" s="1"/>
      <c r="I108" s="1"/>
      <c r="J108" s="1"/>
    </row>
    <row r="109" spans="2:29">
      <c r="B109" s="1"/>
      <c r="C109" s="1"/>
      <c r="D109" s="1"/>
      <c r="E109" s="1"/>
      <c r="F109" s="1"/>
      <c r="G109" s="1"/>
      <c r="H109" s="1"/>
      <c r="I109" s="1"/>
      <c r="J109" s="1"/>
    </row>
    <row r="110" spans="2:29">
      <c r="B110" s="1"/>
      <c r="C110" s="1"/>
      <c r="D110" s="1"/>
      <c r="E110" s="1"/>
      <c r="F110" s="1"/>
      <c r="G110" s="1"/>
      <c r="H110" s="1"/>
      <c r="I110" s="1"/>
      <c r="J110" s="1"/>
    </row>
    <row r="111" spans="2:29">
      <c r="B111" s="1"/>
      <c r="C111" s="1"/>
      <c r="D111" s="1"/>
      <c r="E111" s="1"/>
      <c r="F111" s="1"/>
      <c r="G111" s="1"/>
      <c r="H111" s="1"/>
      <c r="I111" s="1"/>
      <c r="J111" s="1"/>
    </row>
    <row r="112" spans="2:29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  <row r="123" spans="2:8">
      <c r="B123" s="1"/>
      <c r="C123" s="1"/>
      <c r="D123" s="1"/>
      <c r="E123" s="1"/>
      <c r="F123" s="1"/>
      <c r="G123" s="1"/>
      <c r="H123" s="1"/>
    </row>
    <row r="124" spans="2:8">
      <c r="B124" s="1"/>
      <c r="C124" s="1"/>
      <c r="D124" s="1"/>
      <c r="E124" s="1"/>
      <c r="F124" s="1"/>
      <c r="G124" s="1"/>
      <c r="H124" s="1"/>
    </row>
    <row r="125" spans="2:8">
      <c r="B125" s="1"/>
      <c r="C125" s="1"/>
      <c r="D125" s="1"/>
      <c r="E125" s="1"/>
      <c r="F125" s="1"/>
      <c r="G125" s="1"/>
      <c r="H125" s="1"/>
    </row>
    <row r="126" spans="2:8">
      <c r="B126" s="1"/>
      <c r="C126" s="1"/>
      <c r="D126" s="1"/>
      <c r="E126" s="1"/>
      <c r="F126" s="1"/>
      <c r="G126" s="1"/>
      <c r="H126" s="1"/>
    </row>
    <row r="127" spans="2:8">
      <c r="B127" s="1"/>
      <c r="C127" s="1"/>
      <c r="D127" s="1"/>
      <c r="E127" s="1"/>
      <c r="F127" s="1"/>
      <c r="G127" s="1"/>
      <c r="H127" s="1"/>
    </row>
    <row r="128" spans="2:8">
      <c r="B128" s="1"/>
      <c r="C128" s="1"/>
      <c r="D128" s="1"/>
      <c r="E128" s="1"/>
      <c r="F128" s="1"/>
      <c r="G128" s="1"/>
      <c r="H128" s="1"/>
    </row>
    <row r="129" spans="2:8">
      <c r="B129" s="1"/>
      <c r="C129" s="1"/>
      <c r="D129" s="1"/>
      <c r="E129" s="1"/>
      <c r="F129" s="1"/>
      <c r="G129" s="1"/>
      <c r="H129" s="1"/>
    </row>
    <row r="130" spans="2:8">
      <c r="B130" s="1"/>
      <c r="C130" s="1"/>
      <c r="D130" s="1"/>
      <c r="E130" s="1"/>
      <c r="F130" s="1"/>
      <c r="G130" s="1"/>
      <c r="H130" s="1"/>
    </row>
    <row r="131" spans="2:8">
      <c r="B131" s="1"/>
      <c r="C131" s="1"/>
      <c r="D131" s="1"/>
      <c r="E131" s="1"/>
      <c r="F131" s="1"/>
      <c r="G131" s="1"/>
      <c r="H131" s="1"/>
    </row>
    <row r="132" spans="2:8">
      <c r="B132" s="1"/>
      <c r="C132" s="1"/>
      <c r="D132" s="1"/>
      <c r="E132" s="1"/>
      <c r="F132" s="1"/>
      <c r="G132" s="1"/>
      <c r="H132" s="1"/>
    </row>
    <row r="133" spans="2:8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>
      <c r="B150" s="1"/>
      <c r="C150" s="1"/>
      <c r="D150" s="1"/>
      <c r="E150" s="1"/>
      <c r="F150" s="1"/>
      <c r="G150" s="1"/>
      <c r="H150" s="1"/>
    </row>
    <row r="151" spans="2:8">
      <c r="B151" s="1"/>
      <c r="C151" s="1"/>
      <c r="D151" s="1"/>
      <c r="E151" s="1"/>
      <c r="F151" s="1"/>
      <c r="G151" s="1"/>
      <c r="H151" s="1"/>
    </row>
    <row r="152" spans="2:8">
      <c r="B152" s="1"/>
      <c r="C152" s="1"/>
      <c r="D152" s="1"/>
      <c r="E152" s="1"/>
      <c r="F152" s="1"/>
      <c r="G152" s="1"/>
      <c r="H152" s="1"/>
    </row>
    <row r="153" spans="2:8">
      <c r="B153" s="1"/>
      <c r="C153" s="1"/>
      <c r="D153" s="1"/>
      <c r="E153" s="1"/>
      <c r="F153" s="1"/>
      <c r="G153" s="1"/>
      <c r="H153" s="1"/>
    </row>
    <row r="154" spans="2:8">
      <c r="B154" s="1"/>
      <c r="C154" s="1"/>
      <c r="D154" s="1"/>
      <c r="E154" s="1"/>
      <c r="F154" s="1"/>
      <c r="G154" s="1"/>
      <c r="H154" s="1"/>
    </row>
    <row r="155" spans="2:8">
      <c r="B155" s="1"/>
      <c r="C155" s="1"/>
      <c r="D155" s="1"/>
      <c r="E155" s="1"/>
      <c r="F155" s="1"/>
      <c r="G155" s="1"/>
      <c r="H155" s="1"/>
    </row>
    <row r="156" spans="2:8">
      <c r="B156" s="1"/>
      <c r="C156" s="1"/>
      <c r="D156" s="1"/>
      <c r="E156" s="1"/>
      <c r="F156" s="1"/>
      <c r="G156" s="1"/>
      <c r="H156" s="1"/>
    </row>
    <row r="157" spans="2:8">
      <c r="B157" s="1"/>
      <c r="C157" s="1"/>
      <c r="D157" s="1"/>
      <c r="E157" s="1"/>
      <c r="F157" s="1"/>
      <c r="G157" s="1"/>
      <c r="H157" s="1"/>
    </row>
    <row r="158" spans="2:8">
      <c r="B158" s="1"/>
      <c r="C158" s="1"/>
      <c r="D158" s="1"/>
      <c r="E158" s="1"/>
      <c r="F158" s="1"/>
      <c r="G158" s="1"/>
      <c r="H158" s="1"/>
    </row>
    <row r="159" spans="2:8">
      <c r="B159" s="1"/>
      <c r="C159" s="1"/>
      <c r="D159" s="1"/>
      <c r="E159" s="1"/>
      <c r="F159" s="1"/>
      <c r="G159" s="1"/>
      <c r="H159" s="1"/>
    </row>
    <row r="160" spans="2:8">
      <c r="B160" s="1"/>
      <c r="C160" s="1"/>
      <c r="D160" s="1"/>
      <c r="E160" s="1"/>
      <c r="F160" s="1"/>
      <c r="G160" s="1"/>
      <c r="H160" s="1"/>
    </row>
    <row r="161" spans="2:8">
      <c r="B161" s="1"/>
      <c r="C161" s="1"/>
      <c r="D161" s="1"/>
      <c r="E161" s="1"/>
      <c r="F161" s="1"/>
      <c r="G161" s="1"/>
      <c r="H161" s="1"/>
    </row>
    <row r="162" spans="2:8">
      <c r="B162" s="1"/>
      <c r="C162" s="1"/>
      <c r="D162" s="1"/>
      <c r="E162" s="1"/>
      <c r="F162" s="1"/>
      <c r="G162" s="1"/>
      <c r="H162" s="1"/>
    </row>
    <row r="163" spans="2:8">
      <c r="B163" s="1"/>
      <c r="C163" s="1"/>
      <c r="D163" s="1"/>
      <c r="E163" s="1"/>
      <c r="F163" s="1"/>
      <c r="G163" s="1"/>
      <c r="H163" s="1"/>
    </row>
    <row r="164" spans="2:8">
      <c r="B164" s="1"/>
      <c r="C164" s="1"/>
      <c r="D164" s="1"/>
      <c r="E164" s="1"/>
      <c r="F164" s="1"/>
      <c r="G164" s="1"/>
      <c r="H164" s="1"/>
    </row>
    <row r="165" spans="2:8">
      <c r="B165" s="1"/>
      <c r="C165" s="1"/>
      <c r="D165" s="1"/>
      <c r="E165" s="1"/>
      <c r="F165" s="1"/>
      <c r="G165" s="1"/>
      <c r="H165" s="1"/>
    </row>
  </sheetData>
  <conditionalFormatting sqref="D33:G46">
    <cfRule type="cellIs" dxfId="3" priority="1" operator="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19CF-C41D-415D-8B35-E2ECBF6692B1}">
  <dimension ref="A1:AB30"/>
  <sheetViews>
    <sheetView zoomScale="85" zoomScaleNormal="85" workbookViewId="0">
      <selection activeCell="L4" sqref="L4"/>
    </sheetView>
  </sheetViews>
  <sheetFormatPr defaultRowHeight="12"/>
  <cols>
    <col min="1" max="1" width="24.85546875" bestFit="1" customWidth="1"/>
    <col min="2" max="3" width="12.42578125" customWidth="1"/>
    <col min="4" max="4" width="12.42578125" hidden="1" customWidth="1"/>
    <col min="5" max="5" width="12.42578125" customWidth="1"/>
    <col min="6" max="6" width="12.5703125" customWidth="1"/>
    <col min="7" max="8" width="12.42578125" customWidth="1"/>
    <col min="9" max="9" width="12.42578125" hidden="1" customWidth="1"/>
    <col min="10" max="13" width="12.42578125" customWidth="1"/>
    <col min="14" max="14" width="12.42578125" hidden="1" customWidth="1"/>
    <col min="15" max="18" width="12.42578125" customWidth="1"/>
    <col min="19" max="19" width="12.42578125" hidden="1" customWidth="1"/>
    <col min="20" max="21" width="12.42578125" customWidth="1"/>
  </cols>
  <sheetData>
    <row r="1" spans="1:28" ht="26.25" customHeight="1" thickBot="1">
      <c r="A1" s="339" t="s">
        <v>84</v>
      </c>
      <c r="B1" s="554">
        <v>2023</v>
      </c>
      <c r="C1" s="549"/>
      <c r="D1" s="549"/>
      <c r="E1" s="549"/>
      <c r="F1" s="550"/>
      <c r="G1" s="554">
        <v>2024</v>
      </c>
      <c r="H1" s="549"/>
      <c r="I1" s="549"/>
      <c r="J1" s="549"/>
      <c r="K1" s="550"/>
      <c r="L1" s="554">
        <v>2025</v>
      </c>
      <c r="M1" s="549"/>
      <c r="N1" s="549"/>
      <c r="O1" s="549"/>
      <c r="P1" s="550"/>
      <c r="Q1" s="549">
        <v>2026</v>
      </c>
      <c r="R1" s="549"/>
      <c r="S1" s="549"/>
      <c r="T1" s="549"/>
      <c r="U1" s="550"/>
      <c r="V1" s="4"/>
    </row>
    <row r="2" spans="1:28" ht="4.5" customHeight="1" thickBot="1">
      <c r="A2" s="340"/>
      <c r="B2" s="330"/>
      <c r="C2" s="330"/>
      <c r="D2" s="330"/>
      <c r="E2" s="5"/>
      <c r="F2" s="106"/>
      <c r="G2" s="5"/>
      <c r="H2" s="5"/>
      <c r="I2" s="5"/>
      <c r="J2" s="5"/>
      <c r="K2" s="106"/>
      <c r="L2" s="5"/>
      <c r="M2" s="5"/>
      <c r="N2" s="5"/>
      <c r="O2" s="5"/>
      <c r="P2" s="106"/>
      <c r="Q2" s="5"/>
      <c r="R2" s="5"/>
      <c r="S2" s="5"/>
      <c r="T2" s="5"/>
      <c r="U2" s="106"/>
      <c r="V2" s="4"/>
    </row>
    <row r="3" spans="1:28" ht="33.75" customHeight="1" thickBot="1">
      <c r="A3" s="167"/>
      <c r="B3" s="158" t="s">
        <v>86</v>
      </c>
      <c r="C3" s="159" t="s">
        <v>85</v>
      </c>
      <c r="D3" s="159"/>
      <c r="E3" s="160" t="s">
        <v>162</v>
      </c>
      <c r="F3" s="160" t="s">
        <v>76</v>
      </c>
      <c r="G3" s="159" t="s">
        <v>86</v>
      </c>
      <c r="H3" s="159" t="s">
        <v>85</v>
      </c>
      <c r="I3" s="159"/>
      <c r="J3" s="160" t="s">
        <v>162</v>
      </c>
      <c r="K3" s="160" t="s">
        <v>76</v>
      </c>
      <c r="L3" s="159" t="s">
        <v>86</v>
      </c>
      <c r="M3" s="159" t="s">
        <v>85</v>
      </c>
      <c r="N3" s="159"/>
      <c r="O3" s="160" t="s">
        <v>162</v>
      </c>
      <c r="P3" s="160" t="s">
        <v>76</v>
      </c>
      <c r="Q3" s="159" t="s">
        <v>86</v>
      </c>
      <c r="R3" s="159" t="s">
        <v>85</v>
      </c>
      <c r="S3" s="168"/>
      <c r="T3" s="338" t="s">
        <v>162</v>
      </c>
      <c r="U3" s="160" t="s">
        <v>76</v>
      </c>
      <c r="V3" s="4"/>
    </row>
    <row r="4" spans="1:28" ht="39" customHeight="1" thickBot="1">
      <c r="A4" s="282" t="s">
        <v>87</v>
      </c>
      <c r="B4" s="283">
        <v>2.9000146660973503</v>
      </c>
      <c r="C4" s="284">
        <f>'Main Survey'!$J$23</f>
        <v>3.9779581226211609</v>
      </c>
      <c r="D4" s="284"/>
      <c r="E4" s="331" t="str">
        <f t="shared" ref="E4:E9" si="0">Y15</f>
        <v>▲</v>
      </c>
      <c r="F4" s="352">
        <f>(C4-B4)</f>
        <v>1.0779434565238106</v>
      </c>
      <c r="G4" s="284">
        <v>4.2000703238588288</v>
      </c>
      <c r="H4" s="284">
        <f>'Main Survey'!$K$23</f>
        <v>2.9462106866873308</v>
      </c>
      <c r="I4" s="284"/>
      <c r="J4" s="335" t="str">
        <f t="shared" ref="J4:J9" si="1">AA15</f>
        <v>▼</v>
      </c>
      <c r="K4" s="352">
        <f>(H4-G4)</f>
        <v>-1.2538596371714981</v>
      </c>
      <c r="L4" s="284">
        <v>4.8000012571606909</v>
      </c>
      <c r="M4" s="284">
        <f>'Main Survey'!$L$23</f>
        <v>4.2065021099015976</v>
      </c>
      <c r="N4" s="284"/>
      <c r="O4" s="335" t="str">
        <f t="shared" ref="O4:O9" si="2">AB15</f>
        <v>▼</v>
      </c>
      <c r="P4" s="352">
        <f>(M4-L4)</f>
        <v>-0.59349914725909336</v>
      </c>
      <c r="Q4" s="284"/>
      <c r="R4" s="284">
        <f>'Main Survey'!$M$23</f>
        <v>4.8614643423508763</v>
      </c>
      <c r="S4" s="285"/>
      <c r="T4" s="285"/>
      <c r="U4" s="352"/>
      <c r="V4" s="4"/>
    </row>
    <row r="5" spans="1:28" ht="42.75" customHeight="1">
      <c r="A5" s="161" t="s">
        <v>88</v>
      </c>
      <c r="B5" s="170">
        <v>3.9000441683500142</v>
      </c>
      <c r="C5" s="162">
        <f>'Main Survey'!$P$117</f>
        <v>6.7335756121920491</v>
      </c>
      <c r="D5" s="163"/>
      <c r="E5" s="332" t="str">
        <f t="shared" si="0"/>
        <v>▲</v>
      </c>
      <c r="F5" s="353">
        <f t="shared" ref="F5:F9" si="3">(C5-B5)</f>
        <v>2.8335314438420349</v>
      </c>
      <c r="G5" s="162">
        <v>4.600002938749137</v>
      </c>
      <c r="H5" s="162">
        <f>'Main Survey'!$Q$117</f>
        <v>4.0631260645097154</v>
      </c>
      <c r="I5" s="162"/>
      <c r="J5" s="336" t="str">
        <f t="shared" si="1"/>
        <v>▼</v>
      </c>
      <c r="K5" s="353">
        <f t="shared" ref="K5:K9" si="4">(H5-G5)</f>
        <v>-0.53687687423942165</v>
      </c>
      <c r="L5" s="162">
        <v>4.4000798548822662</v>
      </c>
      <c r="M5" s="162">
        <f>'Main Survey'!$R$117</f>
        <v>4.6276412408914931</v>
      </c>
      <c r="N5" s="162"/>
      <c r="O5" s="350" t="str">
        <f t="shared" si="2"/>
        <v>▲</v>
      </c>
      <c r="P5" s="354">
        <f t="shared" ref="P5:P9" si="5">(M5-L5)</f>
        <v>0.22756138600922693</v>
      </c>
      <c r="Q5" s="162"/>
      <c r="R5" s="162">
        <f>'Main Survey'!$S$117</f>
        <v>4.5164638842739757</v>
      </c>
      <c r="S5" s="163"/>
      <c r="T5" s="163"/>
      <c r="U5" s="341"/>
      <c r="V5" s="4"/>
    </row>
    <row r="6" spans="1:28" ht="54.75" customHeight="1">
      <c r="A6" s="164" t="s">
        <v>89</v>
      </c>
      <c r="B6" s="157">
        <v>-3.0999953683617854</v>
      </c>
      <c r="C6" s="165">
        <f>'Main Survey'!$D$135</f>
        <v>-8.9973739048029859</v>
      </c>
      <c r="D6" s="166"/>
      <c r="E6" s="333" t="str">
        <f t="shared" si="0"/>
        <v>▼</v>
      </c>
      <c r="F6" s="356">
        <f t="shared" si="3"/>
        <v>-5.8973785364412006</v>
      </c>
      <c r="G6" s="165">
        <v>4.8999938178097668</v>
      </c>
      <c r="H6" s="165">
        <f>'Main Survey'!$E$135</f>
        <v>-1.5196407570532995</v>
      </c>
      <c r="I6" s="165"/>
      <c r="J6" s="337" t="str">
        <f t="shared" si="1"/>
        <v>▼</v>
      </c>
      <c r="K6" s="355">
        <f t="shared" si="4"/>
        <v>-6.4196345748630659</v>
      </c>
      <c r="L6" s="165">
        <v>7.5005094613678436</v>
      </c>
      <c r="M6" s="165">
        <f>'Main Survey'!$F$135</f>
        <v>4.9279828411203939</v>
      </c>
      <c r="N6" s="165"/>
      <c r="O6" s="337" t="str">
        <f t="shared" si="2"/>
        <v>▼</v>
      </c>
      <c r="P6" s="356">
        <f t="shared" si="5"/>
        <v>-2.5725266202474497</v>
      </c>
      <c r="Q6" s="165"/>
      <c r="R6" s="165">
        <f>'Main Survey'!$G$135</f>
        <v>6.7388984156293228</v>
      </c>
      <c r="S6" s="166"/>
      <c r="T6" s="166"/>
      <c r="U6" s="342"/>
      <c r="V6" s="4"/>
    </row>
    <row r="7" spans="1:28" ht="59.25" customHeight="1">
      <c r="A7" s="343" t="s">
        <v>90</v>
      </c>
      <c r="B7" s="171">
        <v>3.6004067108313054</v>
      </c>
      <c r="C7" s="165">
        <f>'Main Survey'!$AB$159</f>
        <v>0</v>
      </c>
      <c r="D7" s="166"/>
      <c r="E7" s="333" t="str">
        <f t="shared" si="0"/>
        <v>▼</v>
      </c>
      <c r="F7" s="356">
        <f t="shared" si="3"/>
        <v>-3.6004067108313054</v>
      </c>
      <c r="G7" s="172">
        <v>4.2000096262793329</v>
      </c>
      <c r="H7" s="165">
        <f>'Main Survey'!$AC$159</f>
        <v>0</v>
      </c>
      <c r="I7" s="165"/>
      <c r="J7" s="337" t="str">
        <f t="shared" si="1"/>
        <v>▼</v>
      </c>
      <c r="K7" s="356">
        <f t="shared" si="4"/>
        <v>-4.2000096262793329</v>
      </c>
      <c r="L7" s="172">
        <v>4.7000005493157193</v>
      </c>
      <c r="M7" s="165">
        <f>'Main Survey'!$AD$159</f>
        <v>0</v>
      </c>
      <c r="N7" s="165"/>
      <c r="O7" s="337" t="str">
        <f t="shared" si="2"/>
        <v>▼</v>
      </c>
      <c r="P7" s="356">
        <f t="shared" si="5"/>
        <v>-4.7000005493157193</v>
      </c>
      <c r="Q7" s="165"/>
      <c r="R7" s="165">
        <f>'Main Survey'!$AE$159</f>
        <v>0</v>
      </c>
      <c r="S7" s="166"/>
      <c r="T7" s="166"/>
      <c r="U7" s="342"/>
      <c r="V7" s="4"/>
    </row>
    <row r="8" spans="1:28" ht="42" customHeight="1">
      <c r="A8" s="164" t="s">
        <v>29</v>
      </c>
      <c r="B8" s="173">
        <v>11.499846392415792</v>
      </c>
      <c r="C8" s="165">
        <f>'Main Survey'!$J$159</f>
        <v>-12.559999999999999</v>
      </c>
      <c r="D8" s="165"/>
      <c r="E8" s="334" t="str">
        <f t="shared" si="0"/>
        <v>▼</v>
      </c>
      <c r="F8" s="355">
        <f t="shared" si="3"/>
        <v>-24.059846392415793</v>
      </c>
      <c r="G8" s="357">
        <v>22.499972445446399</v>
      </c>
      <c r="H8" s="165">
        <f>'Main Survey'!$K$159</f>
        <v>3.9</v>
      </c>
      <c r="I8" s="165"/>
      <c r="J8" s="337" t="str">
        <f t="shared" si="1"/>
        <v>▼</v>
      </c>
      <c r="K8" s="356">
        <f t="shared" si="4"/>
        <v>-18.599972445446401</v>
      </c>
      <c r="L8" s="165">
        <v>1.2007877414396841</v>
      </c>
      <c r="M8" s="165">
        <f>'Main Survey'!$L$159</f>
        <v>20.366666666666664</v>
      </c>
      <c r="N8" s="165"/>
      <c r="O8" s="351" t="str">
        <f t="shared" si="2"/>
        <v>▲</v>
      </c>
      <c r="P8" s="355">
        <f t="shared" si="5"/>
        <v>19.165878925226981</v>
      </c>
      <c r="Q8" s="172"/>
      <c r="R8" s="165" t="s">
        <v>115</v>
      </c>
      <c r="S8" s="166"/>
      <c r="T8" s="166"/>
      <c r="U8" s="342"/>
      <c r="V8" s="4"/>
    </row>
    <row r="9" spans="1:28" ht="42" customHeight="1" thickBot="1">
      <c r="A9" s="344" t="s">
        <v>91</v>
      </c>
      <c r="B9" s="206">
        <v>1.2999953192379845</v>
      </c>
      <c r="C9" s="345">
        <f>'Main Survey'!$P$159</f>
        <v>-5.18</v>
      </c>
      <c r="D9" s="206"/>
      <c r="E9" s="346" t="str">
        <f t="shared" si="0"/>
        <v>▼</v>
      </c>
      <c r="F9" s="358">
        <f t="shared" si="3"/>
        <v>-6.4799953192379842</v>
      </c>
      <c r="G9" s="349">
        <v>3.5999810145042224</v>
      </c>
      <c r="H9" s="345">
        <f>'Main Survey'!$Q$159</f>
        <v>-3.9999999999999855E-2</v>
      </c>
      <c r="I9" s="206"/>
      <c r="J9" s="347" t="str">
        <f t="shared" si="1"/>
        <v>▼</v>
      </c>
      <c r="K9" s="358">
        <f t="shared" si="4"/>
        <v>-3.6399810145042224</v>
      </c>
      <c r="L9" s="349">
        <v>4.0000063383008753</v>
      </c>
      <c r="M9" s="345">
        <f>'Main Survey'!$R$159</f>
        <v>3.3666666666666667</v>
      </c>
      <c r="N9" s="206"/>
      <c r="O9" s="347" t="str">
        <f t="shared" si="2"/>
        <v>▼</v>
      </c>
      <c r="P9" s="358">
        <f t="shared" si="5"/>
        <v>-0.63333967163420857</v>
      </c>
      <c r="Q9" s="206"/>
      <c r="R9" s="345" t="s">
        <v>115</v>
      </c>
      <c r="S9" s="205"/>
      <c r="T9" s="205"/>
      <c r="U9" s="348"/>
      <c r="V9" s="4"/>
    </row>
    <row r="10" spans="1:2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2" spans="1:28" ht="12.75" thickBot="1"/>
    <row r="13" spans="1:28">
      <c r="Y13" s="551" t="s">
        <v>172</v>
      </c>
      <c r="Z13" s="552"/>
      <c r="AA13" s="552"/>
      <c r="AB13" s="553"/>
    </row>
    <row r="14" spans="1:28">
      <c r="Y14" s="174">
        <v>2023</v>
      </c>
      <c r="Z14" s="175">
        <v>2024</v>
      </c>
      <c r="AA14" s="175">
        <v>2024</v>
      </c>
      <c r="AB14" s="176">
        <v>2025</v>
      </c>
    </row>
    <row r="15" spans="1:28">
      <c r="Y15" s="286" t="str">
        <f>IF((ROUND(C4,1))&lt;(ROUND(B4,1)),'Econ Update Dashboard '!$H$12, IF((ROUND( C4,1))&gt;(ROUND(B4,1)), 'Econ Update Dashboard '!$I$12, IF((ROUND(C4,1))=(ROUND(B4,1)), 'Econ Update Dashboard '!$J$12)))</f>
        <v>▲</v>
      </c>
      <c r="Z15" s="286" t="str">
        <f>IF((ROUND(D4,1))&lt;(ROUND(C4,1)),'Econ Update Dashboard '!$H$12, IF((ROUND( D4,1))&gt;(ROUND(C4,1)), 'Econ Update Dashboard '!$I$12, IF((ROUND(D4,1))=(ROUND(C4,1)), 'Econ Update Dashboard '!$J$12)))</f>
        <v>▼</v>
      </c>
      <c r="AA15" s="287" t="str">
        <f>IF((ROUND(H4,1))&lt;(ROUND(G4,1)),'Econ Update Dashboard '!$H$12, IF((ROUND( H4,1))&gt;(ROUND(G4,1)), 'Econ Update Dashboard '!$I$12, IF((ROUND(H4,1))=(ROUND(G4,1)), 'Econ Update Dashboard '!$J$12)))</f>
        <v>▼</v>
      </c>
      <c r="AB15" s="288" t="str">
        <f>IF((ROUND(M4,1))&lt;(ROUND(L4,1)),'Econ Update Dashboard '!$H$12, IF((ROUND( M4,1))&gt;(ROUND(L4,1)), 'Econ Update Dashboard '!$I$12, IF((ROUND(M4,1))=(ROUND(L4,1)), 'Econ Update Dashboard '!$J$12)))</f>
        <v>▼</v>
      </c>
    </row>
    <row r="16" spans="1:28">
      <c r="O16" s="4"/>
      <c r="P16" s="4"/>
      <c r="Y16" s="286" t="str">
        <f>IF((ROUND(C5,1))&lt;(ROUND(B5,1)),'Econ Update Dashboard '!$H$12, IF((ROUND( C5,1))&gt;(ROUND(B5,1)), 'Econ Update Dashboard '!$I$12, IF((ROUND(C5,1))=(ROUND(B5,1)), 'Econ Update Dashboard '!$J$12)))</f>
        <v>▲</v>
      </c>
      <c r="Z16" s="287"/>
      <c r="AA16" s="287" t="str">
        <f>IF((ROUND(H5,1))&lt;(ROUND(G5,1)),'Econ Update Dashboard '!$H$12, IF((ROUND( H5,1))&gt;(ROUND(G5,1)), 'Econ Update Dashboard '!$I$12, IF((ROUND(H5,1))=(ROUND(G5,1)), 'Econ Update Dashboard '!$J$12)))</f>
        <v>▼</v>
      </c>
      <c r="AB16" s="288" t="str">
        <f>IF((ROUND(M5,1))&lt;(ROUND(L5,1)),'Econ Update Dashboard '!$H$12, IF((ROUND( M5,1))&gt;(ROUND(L5,1)), 'Econ Update Dashboard '!$I$12, IF((ROUND(M5,1))=(ROUND(L5,1)), 'Econ Update Dashboard '!$J$12)))</f>
        <v>▲</v>
      </c>
    </row>
    <row r="17" spans="2:28">
      <c r="Y17" s="286" t="str">
        <f>IF((ROUND(C6,1))&lt;(ROUND(B6,1)),'Econ Update Dashboard '!$H$12, IF((ROUND( C6,1))&gt;(ROUND(B6,1)), 'Econ Update Dashboard '!$I$12, IF((ROUND(C6,1))=(ROUND(B6,1)), 'Econ Update Dashboard '!$J$12)))</f>
        <v>▼</v>
      </c>
      <c r="Z17" s="287"/>
      <c r="AA17" s="287" t="str">
        <f>IF((ROUND(H6,1))&lt;(ROUND(G6,1)),'Econ Update Dashboard '!$H$12, IF((ROUND( H6,1))&gt;(ROUND(G6,1)), 'Econ Update Dashboard '!$I$12, IF((ROUND(H6,1))=(ROUND(G6,1)), 'Econ Update Dashboard '!$J$12)))</f>
        <v>▼</v>
      </c>
      <c r="AB17" s="288" t="str">
        <f>IF((ROUND(M6,1))&lt;(ROUND(L6,1)),'Econ Update Dashboard '!$H$12, IF((ROUND( M6,1))&gt;(ROUND(L6,1)), 'Econ Update Dashboard '!$I$12, IF((ROUND(M6,1))=(ROUND(L6,1)), 'Econ Update Dashboard '!$J$12)))</f>
        <v>▼</v>
      </c>
    </row>
    <row r="18" spans="2:28">
      <c r="Y18" s="286" t="str">
        <f>IF((ROUND(C7,1))&lt;(ROUND(B7,1)),'Econ Update Dashboard '!$H$12, IF((ROUND( C7,1))&gt;(ROUND(B7,1)), 'Econ Update Dashboard '!$I$12, IF((ROUND(C7,1))=(ROUND(B7,1)), 'Econ Update Dashboard '!$J$12)))</f>
        <v>▼</v>
      </c>
      <c r="Z18" s="287"/>
      <c r="AA18" s="287" t="str">
        <f>IF((ROUND(H7,1))&lt;(ROUND(G7,1)),'Econ Update Dashboard '!$H$12, IF((ROUND( H7,1))&gt;(ROUND(G7,1)), 'Econ Update Dashboard '!$I$12, IF((ROUND(H7,1))=(ROUND(G7,1)), 'Econ Update Dashboard '!$J$12)))</f>
        <v>▼</v>
      </c>
      <c r="AB18" s="288" t="str">
        <f>IF((ROUND(M7,1))&lt;(ROUND(L7,1)),'Econ Update Dashboard '!$H$12, IF((ROUND( M7,1))&gt;(ROUND(L7,1)), 'Econ Update Dashboard '!$I$12, IF((ROUND(M7,1))=(ROUND(L7,1)), 'Econ Update Dashboard '!$J$12)))</f>
        <v>▼</v>
      </c>
    </row>
    <row r="19" spans="2:28">
      <c r="Y19" s="286" t="str">
        <f>IF((ROUND(C8,1))&lt;(ROUND(B8,1)),'Econ Update Dashboard '!$H$12, IF((ROUND( C8,1))&gt;(ROUND(B8,1)), 'Econ Update Dashboard '!$I$12, IF((ROUND(C8,1))=(ROUND(B8,1)), 'Econ Update Dashboard '!$J$12)))</f>
        <v>▼</v>
      </c>
      <c r="Z19" s="287"/>
      <c r="AA19" s="287" t="str">
        <f>IF((ROUND(H8,1))&lt;(ROUND(G8,1)),'Econ Update Dashboard '!$H$12, IF((ROUND( H8,1))&gt;(ROUND(G8,1)), 'Econ Update Dashboard '!$I$12, IF((ROUND(H8,1))=(ROUND(G8,1)), 'Econ Update Dashboard '!$J$12)))</f>
        <v>▼</v>
      </c>
      <c r="AB19" s="288" t="str">
        <f>IF((ROUND(M8,1))&lt;(ROUND(L8,1)),'Econ Update Dashboard '!$H$12, IF((ROUND( M8,1))&gt;(ROUND(L8,1)), 'Econ Update Dashboard '!$I$12, IF((ROUND(M8,1))=(ROUND(L8,1)), 'Econ Update Dashboard '!$J$12)))</f>
        <v>▲</v>
      </c>
    </row>
    <row r="20" spans="2:28" ht="12.75" thickBot="1">
      <c r="Y20" s="289" t="str">
        <f>IF((ROUND(C9,1))&lt;(ROUND(B9,1)),'Econ Update Dashboard '!$H$12, IF((ROUND( C9,1))&gt;(ROUND(B9,1)), 'Econ Update Dashboard '!$I$12, IF((ROUND(C9,1))=(ROUND(B9,1)), 'Econ Update Dashboard '!$J$12)))</f>
        <v>▼</v>
      </c>
      <c r="Z20" s="290"/>
      <c r="AA20" s="290" t="str">
        <f>IF((ROUND(H9,1))&lt;(ROUND(G9,1)),'Econ Update Dashboard '!$H$12, IF((ROUND( H9,1))&gt;(ROUND(G9,1)), 'Econ Update Dashboard '!$I$12, IF((ROUND(H9,1))=(ROUND(G9,1)), 'Econ Update Dashboard '!$J$12)))</f>
        <v>▼</v>
      </c>
      <c r="AB20" s="291" t="str">
        <f>IF((ROUND(M9,1))&lt;(ROUND(L9,1)),'Econ Update Dashboard '!$H$12, IF((ROUND( M9,1))&gt;(ROUND(L9,1)), 'Econ Update Dashboard '!$I$12, IF((ROUND(M9,1))=(ROUND(L9,1)), 'Econ Update Dashboard '!$J$12)))</f>
        <v>▼</v>
      </c>
    </row>
    <row r="22" spans="2:28" ht="12.75" thickBot="1">
      <c r="B22" s="169"/>
    </row>
    <row r="23" spans="2:28">
      <c r="B23" s="169"/>
      <c r="Y23" s="551" t="s">
        <v>172</v>
      </c>
      <c r="Z23" s="552"/>
      <c r="AA23" s="552"/>
      <c r="AB23" s="553"/>
    </row>
    <row r="24" spans="2:28">
      <c r="Y24" s="174">
        <v>2023</v>
      </c>
      <c r="Z24" s="175">
        <v>2024</v>
      </c>
      <c r="AA24" s="175"/>
      <c r="AB24" s="176">
        <v>2025</v>
      </c>
    </row>
    <row r="25" spans="2:28">
      <c r="Y25" s="177">
        <f t="shared" ref="Y25:Y30" si="6">C4-B4</f>
        <v>1.0779434565238106</v>
      </c>
      <c r="Z25" s="178">
        <f t="shared" ref="Z25:Z30" si="7">H4-G4</f>
        <v>-1.2538596371714981</v>
      </c>
      <c r="AA25" s="179"/>
      <c r="AB25" s="180">
        <f t="shared" ref="AB25:AB30" si="8">M4-L4</f>
        <v>-0.59349914725909336</v>
      </c>
    </row>
    <row r="26" spans="2:28">
      <c r="Y26" s="177">
        <f t="shared" si="6"/>
        <v>2.8335314438420349</v>
      </c>
      <c r="Z26" s="178">
        <f t="shared" si="7"/>
        <v>-0.53687687423942165</v>
      </c>
      <c r="AA26" s="179"/>
      <c r="AB26" s="180">
        <f t="shared" si="8"/>
        <v>0.22756138600922693</v>
      </c>
    </row>
    <row r="27" spans="2:28">
      <c r="Y27" s="177">
        <f t="shared" si="6"/>
        <v>-5.8973785364412006</v>
      </c>
      <c r="Z27" s="178">
        <f t="shared" si="7"/>
        <v>-6.4196345748630659</v>
      </c>
      <c r="AA27" s="179"/>
      <c r="AB27" s="180">
        <f t="shared" si="8"/>
        <v>-2.5725266202474497</v>
      </c>
    </row>
    <row r="28" spans="2:28">
      <c r="Y28" s="177">
        <f t="shared" si="6"/>
        <v>-3.6004067108313054</v>
      </c>
      <c r="Z28" s="178">
        <f t="shared" si="7"/>
        <v>-4.2000096262793329</v>
      </c>
      <c r="AA28" s="179"/>
      <c r="AB28" s="180">
        <f t="shared" si="8"/>
        <v>-4.7000005493157193</v>
      </c>
    </row>
    <row r="29" spans="2:28">
      <c r="Y29" s="177">
        <f t="shared" si="6"/>
        <v>-24.059846392415793</v>
      </c>
      <c r="Z29" s="178">
        <f t="shared" si="7"/>
        <v>-18.599972445446401</v>
      </c>
      <c r="AA29" s="179"/>
      <c r="AB29" s="180">
        <f t="shared" si="8"/>
        <v>19.165878925226981</v>
      </c>
    </row>
    <row r="30" spans="2:28" ht="12.75" thickBot="1">
      <c r="Y30" s="181">
        <f t="shared" si="6"/>
        <v>-6.4799953192379842</v>
      </c>
      <c r="Z30" s="182">
        <f t="shared" si="7"/>
        <v>-3.6399810145042224</v>
      </c>
      <c r="AA30" s="183"/>
      <c r="AB30" s="184">
        <f t="shared" si="8"/>
        <v>-0.63333967163420857</v>
      </c>
    </row>
  </sheetData>
  <mergeCells count="6">
    <mergeCell ref="Q1:U1"/>
    <mergeCell ref="Y23:AB23"/>
    <mergeCell ref="Y13:AB13"/>
    <mergeCell ref="B1:F1"/>
    <mergeCell ref="G1:K1"/>
    <mergeCell ref="L1:P1"/>
  </mergeCells>
  <conditionalFormatting sqref="F4:F9">
    <cfRule type="cellIs" dxfId="2" priority="3" operator="lessThan">
      <formula>0</formula>
    </cfRule>
  </conditionalFormatting>
  <conditionalFormatting sqref="K4:K9">
    <cfRule type="cellIs" dxfId="1" priority="2" operator="lessThan">
      <formula>0</formula>
    </cfRule>
  </conditionalFormatting>
  <conditionalFormatting sqref="P4:P9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C805-9721-48F6-8BEC-CC0D628EDC12}">
  <dimension ref="A1"/>
  <sheetViews>
    <sheetView topLeftCell="A16" zoomScaleNormal="100" workbookViewId="0">
      <selection activeCell="T4" sqref="T4"/>
    </sheetView>
  </sheetViews>
  <sheetFormatPr defaultRowHeight="12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EC118-4239-4BA6-BF49-6BD18AF2748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Econ Update Dashboard </vt:lpstr>
      <vt:lpstr>Tracking</vt:lpstr>
      <vt:lpstr>Main Survey</vt:lpstr>
      <vt:lpstr>Other Survey</vt:lpstr>
      <vt:lpstr>OSURGDP 1</vt:lpstr>
      <vt:lpstr> Private-Sector Forecast Tables</vt:lpstr>
      <vt:lpstr>Real Nom growth</vt:lpstr>
      <vt:lpstr>Private Sector and Revenue Deck</vt:lpstr>
      <vt:lpstr>Key Revenue Drivers</vt:lpstr>
      <vt:lpstr>Graphs</vt:lpstr>
      <vt:lpstr>'Main Survey'!Print_Area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Sue (MOF)</dc:creator>
  <cp:lastModifiedBy>Bovell, Curtis (MOF)</cp:lastModifiedBy>
  <cp:lastPrinted>2023-11-20T21:00:05Z</cp:lastPrinted>
  <dcterms:created xsi:type="dcterms:W3CDTF">2023-10-11T18:23:49Z</dcterms:created>
  <dcterms:modified xsi:type="dcterms:W3CDTF">2023-12-20T16:25:42Z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2023-10-11T18:23:50Z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83f47ca2-2c1b-4d3e-a13e-31ad35ff2ee2</vt:lpwstr>
  </property>
  <property fmtid="{D5CDD505-2E9C-101B-9397-08002B2CF9AE}" pid="8" name="MSIP_Label_034a106e-6316-442c-ad35-738afd673d2b_ContentBits">
    <vt:lpwstr>0</vt:lpwstr>
  </property>
</Properties>
</file>